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updateLinks="always"/>
  <mc:AlternateContent xmlns:mc="http://schemas.openxmlformats.org/markup-compatibility/2006">
    <mc:Choice Requires="x15">
      <x15ac:absPath xmlns:x15ac="http://schemas.microsoft.com/office/spreadsheetml/2010/11/ac" url="C:\Users\sodam\Desktop\"/>
    </mc:Choice>
  </mc:AlternateContent>
  <xr:revisionPtr revIDLastSave="0" documentId="13_ncr:1_{AA18C5E8-0230-4E74-91BE-64B2E40410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년결산_2021년예산 " sheetId="29" r:id="rId1"/>
    <sheet name="세부예산서" sheetId="31" r:id="rId2"/>
  </sheets>
  <definedNames>
    <definedName name="_xlnm.Print_Area" localSheetId="0">'2020년결산_2021년예산 '!$A$1:$K$65</definedName>
    <definedName name="_xlnm.Print_Area" localSheetId="1">세부예산서!$A$47:$K$79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9" l="1"/>
  <c r="H26" i="29"/>
  <c r="L26" i="29"/>
  <c r="L66" i="29"/>
  <c r="H62" i="29"/>
  <c r="H59" i="29"/>
  <c r="H55" i="29"/>
  <c r="H51" i="29"/>
  <c r="H50" i="29" s="1"/>
  <c r="H47" i="29"/>
  <c r="H46" i="29" s="1"/>
  <c r="H27" i="29"/>
  <c r="H38" i="29"/>
  <c r="L45" i="29"/>
  <c r="H35" i="29"/>
  <c r="H28" i="29"/>
  <c r="M35" i="29"/>
  <c r="M22" i="29"/>
  <c r="M21" i="29"/>
  <c r="M20" i="29"/>
  <c r="M32" i="29"/>
  <c r="M31" i="29"/>
  <c r="M27" i="29"/>
  <c r="H6" i="29"/>
  <c r="H7" i="29"/>
  <c r="H12" i="29"/>
  <c r="H15" i="29"/>
  <c r="H18" i="29"/>
  <c r="H20" i="29"/>
  <c r="M67" i="31"/>
  <c r="S69" i="31"/>
  <c r="I23" i="29" l="1"/>
  <c r="I20" i="29"/>
  <c r="I16" i="29"/>
  <c r="J16" i="29" s="1"/>
  <c r="I13" i="29"/>
  <c r="D58" i="31" l="1"/>
  <c r="S79" i="31"/>
  <c r="D6" i="31"/>
  <c r="I8" i="29" s="1"/>
  <c r="Q96" i="31"/>
  <c r="N98" i="31"/>
  <c r="K54" i="31"/>
  <c r="K68" i="31"/>
  <c r="L38" i="31" l="1"/>
  <c r="D11" i="31"/>
  <c r="I12" i="29" s="1"/>
  <c r="T10" i="31"/>
  <c r="T12" i="31" s="1"/>
  <c r="J48" i="29" l="1"/>
  <c r="J49" i="29"/>
  <c r="J8" i="29"/>
  <c r="J12" i="29"/>
  <c r="J13" i="29"/>
  <c r="J14" i="29"/>
  <c r="J18" i="29"/>
  <c r="J19" i="29"/>
  <c r="J21" i="29"/>
  <c r="J22" i="29"/>
  <c r="J23" i="29"/>
  <c r="I54" i="29"/>
  <c r="J54" i="29" s="1"/>
  <c r="I53" i="29"/>
  <c r="J53" i="29" s="1"/>
  <c r="J47" i="29"/>
  <c r="I45" i="29"/>
  <c r="J45" i="29" s="1"/>
  <c r="I33" i="29"/>
  <c r="J33" i="29" s="1"/>
  <c r="D74" i="31" l="1"/>
  <c r="I61" i="29" s="1"/>
  <c r="J61" i="29" s="1"/>
  <c r="M72" i="31"/>
  <c r="N72" i="31"/>
  <c r="O72" i="31"/>
  <c r="P72" i="31"/>
  <c r="Q72" i="31"/>
  <c r="R72" i="31"/>
  <c r="R93" i="31" s="1"/>
  <c r="L72" i="31"/>
  <c r="N67" i="31"/>
  <c r="P67" i="31"/>
  <c r="Q67" i="31"/>
  <c r="R67" i="31"/>
  <c r="L67" i="31"/>
  <c r="N63" i="31"/>
  <c r="O63" i="31"/>
  <c r="P63" i="31"/>
  <c r="Q63" i="31"/>
  <c r="R63" i="31"/>
  <c r="L63" i="31"/>
  <c r="M59" i="31"/>
  <c r="N59" i="31"/>
  <c r="O59" i="31"/>
  <c r="P59" i="31"/>
  <c r="Q59" i="31"/>
  <c r="R59" i="31"/>
  <c r="L59" i="31"/>
  <c r="M51" i="31"/>
  <c r="N51" i="31"/>
  <c r="N93" i="31" s="1"/>
  <c r="N95" i="31" s="1"/>
  <c r="O51" i="31"/>
  <c r="P51" i="31"/>
  <c r="Q51" i="31"/>
  <c r="R51" i="31"/>
  <c r="L51" i="31"/>
  <c r="M48" i="31"/>
  <c r="N48" i="31"/>
  <c r="O48" i="31"/>
  <c r="P48" i="31"/>
  <c r="Q48" i="31"/>
  <c r="R48" i="31"/>
  <c r="L48" i="31"/>
  <c r="N27" i="31"/>
  <c r="O27" i="31"/>
  <c r="P27" i="31"/>
  <c r="Q27" i="31"/>
  <c r="R27" i="31"/>
  <c r="P93" i="31" l="1"/>
  <c r="P95" i="31" s="1"/>
  <c r="Q94" i="31" s="1"/>
  <c r="K53" i="31" l="1"/>
  <c r="K77" i="31" l="1"/>
  <c r="K76" i="31"/>
  <c r="D76" i="31" s="1"/>
  <c r="I63" i="29" s="1"/>
  <c r="J63" i="29" s="1"/>
  <c r="K79" i="31"/>
  <c r="T2" i="31"/>
  <c r="L39" i="31" l="1"/>
  <c r="L40" i="31"/>
  <c r="L41" i="31"/>
  <c r="L42" i="31"/>
  <c r="L33" i="31"/>
  <c r="L34" i="31"/>
  <c r="L35" i="31"/>
  <c r="L36" i="31"/>
  <c r="L29" i="31"/>
  <c r="L30" i="31"/>
  <c r="L27" i="31" l="1"/>
  <c r="D28" i="31"/>
  <c r="I29" i="29" s="1"/>
  <c r="J29" i="29" s="1"/>
  <c r="D31" i="31"/>
  <c r="I30" i="29" s="1"/>
  <c r="J30" i="29" s="1"/>
  <c r="D37" i="31"/>
  <c r="I32" i="29" s="1"/>
  <c r="J32" i="29" s="1"/>
  <c r="D7" i="29"/>
  <c r="E7" i="29"/>
  <c r="F7" i="29"/>
  <c r="G7" i="29"/>
  <c r="D12" i="29"/>
  <c r="E12" i="29"/>
  <c r="D15" i="29"/>
  <c r="E15" i="29"/>
  <c r="F15" i="29"/>
  <c r="G15" i="29"/>
  <c r="L93" i="31" l="1"/>
  <c r="P4" i="31"/>
  <c r="P25" i="31" s="1"/>
  <c r="Q4" i="31"/>
  <c r="Q25" i="31" s="1"/>
  <c r="R4" i="31"/>
  <c r="R25" i="31" s="1"/>
  <c r="D82" i="31" l="1"/>
  <c r="L82" i="31" s="1"/>
  <c r="D80" i="31"/>
  <c r="M82" i="31"/>
  <c r="Q85" i="31"/>
  <c r="O83" i="31"/>
  <c r="N88" i="31"/>
  <c r="N82" i="31"/>
  <c r="Q81" i="31"/>
  <c r="R80" i="31"/>
  <c r="O81" i="31" l="1"/>
  <c r="O82" i="31" s="1"/>
  <c r="P80" i="31"/>
  <c r="P82" i="31" s="1"/>
  <c r="D77" i="31"/>
  <c r="I64" i="29" l="1"/>
  <c r="J64" i="29" s="1"/>
  <c r="D75" i="31"/>
  <c r="I62" i="29" s="1"/>
  <c r="J62" i="29" s="1"/>
  <c r="L36" i="29"/>
  <c r="M36" i="29" s="1"/>
  <c r="K27" i="29"/>
  <c r="G20" i="29" l="1"/>
  <c r="J20" i="29" l="1"/>
  <c r="G6" i="29"/>
  <c r="E62" i="29"/>
  <c r="E59" i="29"/>
  <c r="E55" i="29"/>
  <c r="E51" i="29"/>
  <c r="E47" i="29"/>
  <c r="E46" i="29" s="1"/>
  <c r="E38" i="29"/>
  <c r="E35" i="29"/>
  <c r="E28" i="29"/>
  <c r="E20" i="29"/>
  <c r="E18" i="29"/>
  <c r="E6" i="29" s="1"/>
  <c r="E27" i="29" l="1"/>
  <c r="E50" i="29"/>
  <c r="M26" i="29"/>
  <c r="E26" i="29"/>
  <c r="D79" i="31" l="1"/>
  <c r="D81" i="31" l="1"/>
  <c r="D84" i="31" s="1"/>
  <c r="K21" i="31"/>
  <c r="D62" i="29" l="1"/>
  <c r="D59" i="29"/>
  <c r="D55" i="29"/>
  <c r="D51" i="29"/>
  <c r="D50" i="29" s="1"/>
  <c r="D47" i="29"/>
  <c r="D46" i="29" s="1"/>
  <c r="D38" i="29"/>
  <c r="D35" i="29"/>
  <c r="D28" i="29"/>
  <c r="D20" i="29"/>
  <c r="D18" i="29"/>
  <c r="D6" i="29" s="1"/>
  <c r="D27" i="29" l="1"/>
  <c r="D26" i="29" s="1"/>
  <c r="D18" i="31" l="1"/>
  <c r="D19" i="31"/>
  <c r="F18" i="29"/>
  <c r="D13" i="31" l="1"/>
  <c r="D78" i="31" l="1"/>
  <c r="I65" i="29" s="1"/>
  <c r="J65" i="29" s="1"/>
  <c r="D73" i="31" l="1"/>
  <c r="I60" i="29" s="1"/>
  <c r="J60" i="29" s="1"/>
  <c r="D70" i="31"/>
  <c r="I58" i="29" s="1"/>
  <c r="J58" i="29" s="1"/>
  <c r="D69" i="31"/>
  <c r="I57" i="29" s="1"/>
  <c r="J57" i="29" s="1"/>
  <c r="D68" i="31"/>
  <c r="I56" i="29" s="1"/>
  <c r="J56" i="29" s="1"/>
  <c r="M66" i="31"/>
  <c r="M65" i="31"/>
  <c r="D64" i="31"/>
  <c r="D57" i="31"/>
  <c r="I44" i="29" s="1"/>
  <c r="J44" i="29" s="1"/>
  <c r="D56" i="31"/>
  <c r="I43" i="29" s="1"/>
  <c r="J43" i="29" s="1"/>
  <c r="D55" i="31"/>
  <c r="I42" i="29" s="1"/>
  <c r="J42" i="29" s="1"/>
  <c r="D54" i="31"/>
  <c r="I41" i="29" s="1"/>
  <c r="J41" i="29" s="1"/>
  <c r="D53" i="31"/>
  <c r="I40" i="29" s="1"/>
  <c r="J40" i="29" s="1"/>
  <c r="D52" i="31"/>
  <c r="I39" i="29" s="1"/>
  <c r="J39" i="29" s="1"/>
  <c r="D50" i="31"/>
  <c r="I37" i="29" s="1"/>
  <c r="J37" i="29" s="1"/>
  <c r="D49" i="31"/>
  <c r="I36" i="29" s="1"/>
  <c r="J36" i="29" s="1"/>
  <c r="D46" i="31"/>
  <c r="D36" i="31"/>
  <c r="I31" i="29" s="1"/>
  <c r="J31" i="29" s="1"/>
  <c r="D21" i="31"/>
  <c r="D20" i="31"/>
  <c r="D17" i="31" s="1"/>
  <c r="D16" i="31"/>
  <c r="N15" i="31"/>
  <c r="N4" i="31" s="1"/>
  <c r="N25" i="31" s="1"/>
  <c r="N81" i="31" s="1"/>
  <c r="D10" i="31"/>
  <c r="D8" i="31"/>
  <c r="D7" i="31"/>
  <c r="L7" i="31" l="1"/>
  <c r="I9" i="29"/>
  <c r="O16" i="31"/>
  <c r="O25" i="31" s="1"/>
  <c r="I17" i="29"/>
  <c r="J17" i="29" s="1"/>
  <c r="M46" i="31"/>
  <c r="M27" i="31" s="1"/>
  <c r="S27" i="31" s="1"/>
  <c r="I34" i="29"/>
  <c r="J34" i="29" s="1"/>
  <c r="L8" i="31"/>
  <c r="I10" i="29"/>
  <c r="J10" i="29" s="1"/>
  <c r="M64" i="31"/>
  <c r="M63" i="31" s="1"/>
  <c r="M93" i="31" s="1"/>
  <c r="M95" i="31" s="1"/>
  <c r="I52" i="29"/>
  <c r="J52" i="29" s="1"/>
  <c r="D27" i="31"/>
  <c r="D9" i="31"/>
  <c r="I11" i="29" s="1"/>
  <c r="J11" i="29" s="1"/>
  <c r="M10" i="31"/>
  <c r="M4" i="31" s="1"/>
  <c r="M25" i="31" s="1"/>
  <c r="D59" i="31"/>
  <c r="I46" i="29" s="1"/>
  <c r="J46" i="29" s="1"/>
  <c r="D72" i="31"/>
  <c r="I59" i="29" s="1"/>
  <c r="J59" i="29" s="1"/>
  <c r="D63" i="31"/>
  <c r="I51" i="29" s="1"/>
  <c r="J51" i="29" s="1"/>
  <c r="D51" i="31"/>
  <c r="I38" i="29" s="1"/>
  <c r="J38" i="29" s="1"/>
  <c r="D14" i="31"/>
  <c r="I15" i="29" s="1"/>
  <c r="J15" i="29" s="1"/>
  <c r="D67" i="31"/>
  <c r="I55" i="29" s="1"/>
  <c r="J55" i="29" s="1"/>
  <c r="D48" i="31"/>
  <c r="I35" i="29" s="1"/>
  <c r="J35" i="29" s="1"/>
  <c r="F62" i="29"/>
  <c r="F59" i="29"/>
  <c r="F55" i="29"/>
  <c r="F51" i="29"/>
  <c r="F47" i="29"/>
  <c r="F38" i="29"/>
  <c r="F35" i="29"/>
  <c r="F28" i="29"/>
  <c r="F20" i="29"/>
  <c r="F6" i="29" s="1"/>
  <c r="I7" i="29" l="1"/>
  <c r="J7" i="29" s="1"/>
  <c r="J9" i="29"/>
  <c r="S10" i="31"/>
  <c r="D26" i="31"/>
  <c r="I28" i="29"/>
  <c r="J28" i="29" s="1"/>
  <c r="D62" i="31"/>
  <c r="I50" i="29" s="1"/>
  <c r="J50" i="29" s="1"/>
  <c r="F46" i="29"/>
  <c r="F50" i="29"/>
  <c r="F27" i="29"/>
  <c r="D93" i="31" l="1"/>
  <c r="I27" i="29"/>
  <c r="J27" i="29" s="1"/>
  <c r="D94" i="31"/>
  <c r="E96" i="31" s="1"/>
  <c r="F26" i="29"/>
  <c r="F94" i="31" l="1"/>
  <c r="D97" i="31"/>
  <c r="D5" i="31"/>
  <c r="T5" i="31"/>
  <c r="S3" i="31" l="1"/>
  <c r="L4" i="31"/>
  <c r="S4" i="31" s="1"/>
  <c r="D4" i="31"/>
  <c r="S8" i="31"/>
  <c r="D25" i="31" l="1"/>
  <c r="I26" i="29" s="1"/>
  <c r="J26" i="29" s="1"/>
  <c r="I6" i="29"/>
  <c r="J6" i="29" s="1"/>
  <c r="S11" i="31"/>
  <c r="S2" i="31"/>
  <c r="S9" i="31"/>
  <c r="S12" i="31"/>
  <c r="S6" i="31"/>
  <c r="L25" i="31"/>
  <c r="S25" i="31" s="1"/>
  <c r="K25" i="31" l="1"/>
</calcChain>
</file>

<file path=xl/sharedStrings.xml><?xml version="1.0" encoding="utf-8"?>
<sst xmlns="http://schemas.openxmlformats.org/spreadsheetml/2006/main" count="363" uniqueCount="222">
  <si>
    <t>관</t>
  </si>
  <si>
    <t>항</t>
  </si>
  <si>
    <t>목</t>
  </si>
  <si>
    <t>총 계</t>
  </si>
  <si>
    <t>법인전입금</t>
    <phoneticPr fontId="1" type="noConversion"/>
  </si>
  <si>
    <t>잡수입</t>
    <phoneticPr fontId="1" type="noConversion"/>
  </si>
  <si>
    <t>이월금</t>
    <phoneticPr fontId="1" type="noConversion"/>
  </si>
  <si>
    <t>총 계　</t>
  </si>
  <si>
    <t>사무비</t>
  </si>
  <si>
    <t>합 계</t>
  </si>
  <si>
    <t>인건비</t>
  </si>
  <si>
    <t>소 계</t>
  </si>
  <si>
    <t>퇴직적립금</t>
  </si>
  <si>
    <t>업무추진비</t>
  </si>
  <si>
    <t>운영비</t>
  </si>
  <si>
    <t>공공요금</t>
  </si>
  <si>
    <t>제세공과금</t>
  </si>
  <si>
    <t>재산조성비</t>
  </si>
  <si>
    <t>사업비</t>
  </si>
  <si>
    <t>보조금</t>
    <phoneticPr fontId="1" type="noConversion"/>
  </si>
  <si>
    <t>후원금</t>
    <phoneticPr fontId="1" type="noConversion"/>
  </si>
  <si>
    <t>지정후원금</t>
    <phoneticPr fontId="1" type="noConversion"/>
  </si>
  <si>
    <t>비지정후원금</t>
    <phoneticPr fontId="1" type="noConversion"/>
  </si>
  <si>
    <t>시설비</t>
    <phoneticPr fontId="1" type="noConversion"/>
  </si>
  <si>
    <t>소  계</t>
    <phoneticPr fontId="1" type="noConversion"/>
  </si>
  <si>
    <t>자산취득비</t>
    <phoneticPr fontId="1" type="noConversion"/>
  </si>
  <si>
    <t>시설장비유지비</t>
    <phoneticPr fontId="1" type="noConversion"/>
  </si>
  <si>
    <t>예비비</t>
    <phoneticPr fontId="1" type="noConversion"/>
  </si>
  <si>
    <t>반환금</t>
    <phoneticPr fontId="1" type="noConversion"/>
  </si>
  <si>
    <t>사회보험부담금</t>
    <phoneticPr fontId="1" type="noConversion"/>
  </si>
  <si>
    <t>수용비및수수료</t>
    <phoneticPr fontId="1" type="noConversion"/>
  </si>
  <si>
    <t>회의비</t>
    <phoneticPr fontId="1" type="noConversion"/>
  </si>
  <si>
    <t>사업수입</t>
    <phoneticPr fontId="1" type="noConversion"/>
  </si>
  <si>
    <t>기관운영비</t>
    <phoneticPr fontId="1" type="noConversion"/>
  </si>
  <si>
    <t>여비</t>
    <phoneticPr fontId="1" type="noConversion"/>
  </si>
  <si>
    <t>전년도이월금</t>
    <phoneticPr fontId="1" type="noConversion"/>
  </si>
  <si>
    <t>차기이월금</t>
    <phoneticPr fontId="1" type="noConversion"/>
  </si>
  <si>
    <t>전입금</t>
    <phoneticPr fontId="1" type="noConversion"/>
  </si>
  <si>
    <t>일용잡급</t>
    <phoneticPr fontId="1" type="noConversion"/>
  </si>
  <si>
    <t>프로그램보조금</t>
    <phoneticPr fontId="1" type="noConversion"/>
  </si>
  <si>
    <t>인건비</t>
    <phoneticPr fontId="1" type="noConversion"/>
  </si>
  <si>
    <t>운영비보조금</t>
    <phoneticPr fontId="1" type="noConversion"/>
  </si>
  <si>
    <t>입소비용수입</t>
    <phoneticPr fontId="1" type="noConversion"/>
  </si>
  <si>
    <t>차량비</t>
    <phoneticPr fontId="1" type="noConversion"/>
  </si>
  <si>
    <t>기타운영비</t>
    <phoneticPr fontId="1" type="noConversion"/>
  </si>
  <si>
    <t>생계비</t>
    <phoneticPr fontId="3" type="noConversion"/>
  </si>
  <si>
    <t>수용기관경비</t>
    <phoneticPr fontId="1" type="noConversion"/>
  </si>
  <si>
    <t>의료비</t>
    <phoneticPr fontId="1" type="noConversion"/>
  </si>
  <si>
    <t>운영비</t>
    <phoneticPr fontId="1" type="noConversion"/>
  </si>
  <si>
    <t>기타
사업비</t>
    <phoneticPr fontId="1" type="noConversion"/>
  </si>
  <si>
    <t>프로그램비</t>
    <phoneticPr fontId="1" type="noConversion"/>
  </si>
  <si>
    <t>지역연계사업비</t>
    <phoneticPr fontId="1" type="noConversion"/>
  </si>
  <si>
    <t>후원및홍보사업</t>
    <phoneticPr fontId="1" type="noConversion"/>
  </si>
  <si>
    <t>잡지출</t>
    <phoneticPr fontId="1" type="noConversion"/>
  </si>
  <si>
    <t>잡지출</t>
    <phoneticPr fontId="1" type="noConversion"/>
  </si>
  <si>
    <t>기타후생경비</t>
    <phoneticPr fontId="1" type="noConversion"/>
  </si>
  <si>
    <t>직원급식비</t>
    <phoneticPr fontId="1" type="noConversion"/>
  </si>
  <si>
    <t>직원교육비</t>
    <phoneticPr fontId="1" type="noConversion"/>
  </si>
  <si>
    <t>잡수입</t>
    <phoneticPr fontId="1" type="noConversion"/>
  </si>
  <si>
    <t>잡지출</t>
    <phoneticPr fontId="1" type="noConversion"/>
  </si>
  <si>
    <t>소 계</t>
    <phoneticPr fontId="1" type="noConversion"/>
  </si>
  <si>
    <t>(단위:원)</t>
    <phoneticPr fontId="1" type="noConversion"/>
  </si>
  <si>
    <t>산출근거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</si>
  <si>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</si>
  <si>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</si>
  <si>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</si>
  <si>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산출내역</t>
    <phoneticPr fontId="4" type="noConversion"/>
  </si>
  <si>
    <t>총  계</t>
    <phoneticPr fontId="4" type="noConversion"/>
  </si>
  <si>
    <t>합   계</t>
    <phoneticPr fontId="4" type="noConversion"/>
  </si>
  <si>
    <t>인건비 보조금</t>
    <phoneticPr fontId="4" type="noConversion"/>
  </si>
  <si>
    <t>관리운영비 보조금</t>
    <phoneticPr fontId="4" type="noConversion"/>
  </si>
  <si>
    <t>입소비용수입</t>
    <phoneticPr fontId="1" type="noConversion"/>
  </si>
  <si>
    <t>=</t>
    <phoneticPr fontId="1" type="noConversion"/>
  </si>
  <si>
    <t>전입금</t>
  </si>
  <si>
    <t>법인전입금</t>
  </si>
  <si>
    <t>후원금</t>
  </si>
  <si>
    <t>지정후원금</t>
    <phoneticPr fontId="4" type="noConversion"/>
  </si>
  <si>
    <t>기타예금이자수입</t>
    <phoneticPr fontId="1" type="noConversion"/>
  </si>
  <si>
    <t>직원급식비</t>
    <phoneticPr fontId="1" type="noConversion"/>
  </si>
  <si>
    <t>이월금</t>
  </si>
  <si>
    <t>전년도이월금</t>
  </si>
  <si>
    <t>직원급식비</t>
    <phoneticPr fontId="1" type="noConversion"/>
  </si>
  <si>
    <t>사무비</t>
    <phoneticPr fontId="4" type="noConversion"/>
  </si>
  <si>
    <t>인건비</t>
    <phoneticPr fontId="4" type="noConversion"/>
  </si>
  <si>
    <t>소    계</t>
    <phoneticPr fontId="4" type="noConversion"/>
  </si>
  <si>
    <t>급   여</t>
    <phoneticPr fontId="4" type="noConversion"/>
  </si>
  <si>
    <t xml:space="preserve">   시설장</t>
    <phoneticPr fontId="4" type="noConversion"/>
  </si>
  <si>
    <t>=</t>
  </si>
  <si>
    <t xml:space="preserve">   사회복지사</t>
    <phoneticPr fontId="4" type="noConversion"/>
  </si>
  <si>
    <t>제수당</t>
    <phoneticPr fontId="4" type="noConversion"/>
  </si>
  <si>
    <t>명절휴가비*2회, 가족수당 40,000*12월</t>
    <phoneticPr fontId="1" type="noConversion"/>
  </si>
  <si>
    <t xml:space="preserve">   사회복지사</t>
    <phoneticPr fontId="1" type="noConversion"/>
  </si>
  <si>
    <t>정액급식비</t>
    <phoneticPr fontId="1" type="noConversion"/>
  </si>
  <si>
    <t>100,000*12월*2명</t>
    <phoneticPr fontId="1" type="noConversion"/>
  </si>
  <si>
    <t>관리자수당</t>
    <phoneticPr fontId="1" type="noConversion"/>
  </si>
  <si>
    <t>200,000*12월</t>
    <phoneticPr fontId="1" type="noConversion"/>
  </si>
  <si>
    <t>퇴직적립금</t>
    <phoneticPr fontId="4" type="noConversion"/>
  </si>
  <si>
    <t>사회보험부담금</t>
    <phoneticPr fontId="4" type="noConversion"/>
  </si>
  <si>
    <t>합계</t>
    <phoneticPr fontId="4" type="noConversion"/>
  </si>
  <si>
    <t>국민연금</t>
    <phoneticPr fontId="4" type="noConversion"/>
  </si>
  <si>
    <t>=</t>
    <phoneticPr fontId="4" type="noConversion"/>
  </si>
  <si>
    <t>장기요양</t>
    <phoneticPr fontId="4" type="noConversion"/>
  </si>
  <si>
    <t>고용보험</t>
    <phoneticPr fontId="4" type="noConversion"/>
  </si>
  <si>
    <t>산재보험</t>
    <phoneticPr fontId="4" type="noConversion"/>
  </si>
  <si>
    <t>기타후생경비</t>
    <phoneticPr fontId="4" type="noConversion"/>
  </si>
  <si>
    <t>일용잡급</t>
    <phoneticPr fontId="4" type="noConversion"/>
  </si>
  <si>
    <t>주말대체인건비</t>
    <phoneticPr fontId="4" type="noConversion"/>
  </si>
  <si>
    <t>사무비</t>
    <phoneticPr fontId="1" type="noConversion"/>
  </si>
  <si>
    <t>업무추진비</t>
    <phoneticPr fontId="4" type="noConversion"/>
  </si>
  <si>
    <t>소  계</t>
    <phoneticPr fontId="4" type="noConversion"/>
  </si>
  <si>
    <t>기관운영비</t>
    <phoneticPr fontId="4" type="noConversion"/>
  </si>
  <si>
    <t>회의비</t>
    <phoneticPr fontId="1" type="noConversion"/>
  </si>
  <si>
    <t>운영위원회 회의비</t>
    <phoneticPr fontId="4" type="noConversion"/>
  </si>
  <si>
    <t>운영비</t>
    <phoneticPr fontId="4" type="noConversion"/>
  </si>
  <si>
    <t>소   계</t>
    <phoneticPr fontId="4" type="noConversion"/>
  </si>
  <si>
    <t>여비</t>
    <phoneticPr fontId="4" type="noConversion"/>
  </si>
  <si>
    <t>여비등</t>
    <phoneticPr fontId="4" type="noConversion"/>
  </si>
  <si>
    <t>수용비및수수료</t>
    <phoneticPr fontId="4" type="noConversion"/>
  </si>
  <si>
    <t>공공요금</t>
    <phoneticPr fontId="4" type="noConversion"/>
  </si>
  <si>
    <t>제세공과금</t>
    <phoneticPr fontId="4" type="noConversion"/>
  </si>
  <si>
    <t>신원보증,협회비등</t>
    <phoneticPr fontId="4" type="noConversion"/>
  </si>
  <si>
    <t>차량비</t>
    <phoneticPr fontId="4" type="noConversion"/>
  </si>
  <si>
    <t>직원교육비</t>
    <phoneticPr fontId="1" type="noConversion"/>
  </si>
  <si>
    <t>기타운영비</t>
    <phoneticPr fontId="1" type="noConversion"/>
  </si>
  <si>
    <t>주거임대료</t>
    <phoneticPr fontId="1" type="noConversion"/>
  </si>
  <si>
    <t>재산조성비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</si>
  <si>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</si>
  <si>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</si>
  <si>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</si>
  <si>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시설유지비</t>
    <phoneticPr fontId="4" type="noConversion"/>
  </si>
  <si>
    <t>사업비</t>
    <phoneticPr fontId="4" type="noConversion"/>
  </si>
  <si>
    <t>생계비</t>
    <phoneticPr fontId="1" type="noConversion"/>
  </si>
  <si>
    <t>생계비</t>
    <phoneticPr fontId="4" type="noConversion"/>
  </si>
  <si>
    <t>수용기관경비</t>
    <phoneticPr fontId="1" type="noConversion"/>
  </si>
  <si>
    <t>수용기관경비</t>
    <phoneticPr fontId="4" type="noConversion"/>
  </si>
  <si>
    <t>의료비</t>
    <phoneticPr fontId="1" type="noConversion"/>
  </si>
  <si>
    <t>의료비</t>
    <phoneticPr fontId="4" type="noConversion"/>
  </si>
  <si>
    <t>기타사업비</t>
    <phoneticPr fontId="1" type="noConversion"/>
  </si>
  <si>
    <t>소 계</t>
    <phoneticPr fontId="4" type="noConversion"/>
  </si>
  <si>
    <t>프로그램비</t>
    <phoneticPr fontId="1" type="noConversion"/>
  </si>
  <si>
    <t>프로그램비 (미술집단상담, 캠프 등)</t>
    <phoneticPr fontId="1" type="noConversion"/>
  </si>
  <si>
    <t>지역연계사업비</t>
    <phoneticPr fontId="1" type="noConversion"/>
  </si>
  <si>
    <t>후원및홍보사업</t>
    <phoneticPr fontId="1" type="noConversion"/>
  </si>
  <si>
    <t>잡지출</t>
    <phoneticPr fontId="1" type="noConversion"/>
  </si>
  <si>
    <t>합 계</t>
    <phoneticPr fontId="1" type="noConversion"/>
  </si>
  <si>
    <t>직원급식비</t>
    <phoneticPr fontId="4" type="noConversion"/>
  </si>
  <si>
    <t>예비비</t>
    <phoneticPr fontId="1" type="noConversion"/>
  </si>
  <si>
    <t>예비비</t>
    <phoneticPr fontId="4" type="noConversion"/>
  </si>
  <si>
    <t>300,000원*8명=2,400,000원*12월</t>
    <phoneticPr fontId="1" type="noConversion"/>
  </si>
  <si>
    <t>명절휴가비, 연장근로수당 395,470*12월</t>
    <phoneticPr fontId="1" type="noConversion"/>
  </si>
  <si>
    <t>99,610,480*1/12</t>
    <phoneticPr fontId="1" type="noConversion"/>
  </si>
  <si>
    <t>입소이용료*20%</t>
    <phoneticPr fontId="1" type="noConversion"/>
  </si>
  <si>
    <t>원장 외 1명 인건비, 복지포인트, 퇴직금 외 5대보험료</t>
    <phoneticPr fontId="1" type="noConversion"/>
  </si>
  <si>
    <t>998,400*12월</t>
    <phoneticPr fontId="1" type="noConversion"/>
  </si>
  <si>
    <t>입소이용료X20%</t>
    <phoneticPr fontId="1" type="noConversion"/>
  </si>
  <si>
    <t>소계</t>
    <phoneticPr fontId="1" type="noConversion"/>
  </si>
  <si>
    <t>법인전입금(후원금)</t>
    <phoneticPr fontId="1" type="noConversion"/>
  </si>
  <si>
    <t>법인전입금(후원금)</t>
    <phoneticPr fontId="1" type="noConversion"/>
  </si>
  <si>
    <t>법인전입금(후원금)</t>
    <phoneticPr fontId="1" type="noConversion"/>
  </si>
  <si>
    <t>이월금</t>
    <phoneticPr fontId="4" type="noConversion"/>
  </si>
  <si>
    <t>증감
(B)-(A)</t>
    <phoneticPr fontId="1" type="noConversion"/>
  </si>
  <si>
    <t>차기이월금</t>
    <phoneticPr fontId="1" type="noConversion"/>
  </si>
  <si>
    <t>기타예금이자수입</t>
    <phoneticPr fontId="1" type="noConversion"/>
  </si>
  <si>
    <t>기타예금
이자수입</t>
    <phoneticPr fontId="1" type="noConversion"/>
  </si>
  <si>
    <t>소 계</t>
    <phoneticPr fontId="1" type="noConversion"/>
  </si>
  <si>
    <t>2019년                      예산(A)</t>
    <phoneticPr fontId="1" type="noConversion"/>
  </si>
  <si>
    <t>제수당</t>
    <phoneticPr fontId="1" type="noConversion"/>
  </si>
  <si>
    <t>급여</t>
    <phoneticPr fontId="1" type="noConversion"/>
  </si>
  <si>
    <t>복지포인트, 특수건강검진</t>
    <phoneticPr fontId="1" type="noConversion"/>
  </si>
  <si>
    <t>건조기, ,공기청정기, 복합기
정수기 임대료  등</t>
    <phoneticPr fontId="1" type="noConversion"/>
  </si>
  <si>
    <t>복지포인트</t>
    <phoneticPr fontId="1" type="noConversion"/>
  </si>
  <si>
    <t>야간특수건강검진</t>
    <phoneticPr fontId="1" type="noConversion"/>
  </si>
  <si>
    <t>50,000원*2명</t>
    <phoneticPr fontId="1" type="noConversion"/>
  </si>
  <si>
    <t xml:space="preserve"> 전자레인지 </t>
    <phoneticPr fontId="1" type="noConversion"/>
  </si>
  <si>
    <t>전년도이월금</t>
    <phoneticPr fontId="1" type="noConversion"/>
  </si>
  <si>
    <t>2019년
결산(B)</t>
    <phoneticPr fontId="1" type="noConversion"/>
  </si>
  <si>
    <t>330,000원*2명</t>
    <phoneticPr fontId="1" type="noConversion"/>
  </si>
  <si>
    <t>2020년
예산(A)</t>
    <phoneticPr fontId="1" type="noConversion"/>
  </si>
  <si>
    <t>.</t>
    <phoneticPr fontId="1" type="noConversion"/>
  </si>
  <si>
    <t>반환금</t>
    <phoneticPr fontId="1" type="noConversion"/>
  </si>
  <si>
    <t>60,000*12월</t>
    <phoneticPr fontId="1" type="noConversion"/>
  </si>
  <si>
    <t>290,000*12월=3,500,000</t>
    <phoneticPr fontId="1" type="noConversion"/>
  </si>
  <si>
    <t xml:space="preserve">정수기,공기청정기, 세탁건조기 등 </t>
    <phoneticPr fontId="4" type="noConversion"/>
  </si>
  <si>
    <t>60000*12월</t>
    <phoneticPr fontId="1" type="noConversion"/>
  </si>
  <si>
    <t>50,000*12월=600,000</t>
    <phoneticPr fontId="1" type="noConversion"/>
  </si>
  <si>
    <t>보조금</t>
    <phoneticPr fontId="1" type="noConversion"/>
  </si>
  <si>
    <t>입소이용료</t>
    <phoneticPr fontId="1" type="noConversion"/>
  </si>
  <si>
    <t>지정후원금</t>
    <phoneticPr fontId="1" type="noConversion"/>
  </si>
  <si>
    <t xml:space="preserve">비지정후원금 </t>
    <phoneticPr fontId="1" type="noConversion"/>
  </si>
  <si>
    <t>법인전입금</t>
    <phoneticPr fontId="1" type="noConversion"/>
  </si>
  <si>
    <t xml:space="preserve">직원급식비 </t>
    <phoneticPr fontId="1" type="noConversion"/>
  </si>
  <si>
    <t xml:space="preserve">잡수입 </t>
    <phoneticPr fontId="1" type="noConversion"/>
  </si>
  <si>
    <t>반환금</t>
    <phoneticPr fontId="1" type="noConversion"/>
  </si>
  <si>
    <t xml:space="preserve">프로그램사업비 </t>
    <phoneticPr fontId="1" type="noConversion"/>
  </si>
  <si>
    <t>1. 세 입 부</t>
    <phoneticPr fontId="4" type="noConversion"/>
  </si>
  <si>
    <t xml:space="preserve">2. 세 출 부 </t>
    <phoneticPr fontId="4" type="noConversion"/>
  </si>
  <si>
    <t>프로그램</t>
    <phoneticPr fontId="1" type="noConversion"/>
  </si>
  <si>
    <t xml:space="preserve">1) 세입부 </t>
    <phoneticPr fontId="1" type="noConversion"/>
  </si>
  <si>
    <t>2) 세출부</t>
    <phoneticPr fontId="1" type="noConversion"/>
  </si>
  <si>
    <t>주거임대료(보증금, 월세)</t>
    <phoneticPr fontId="1" type="noConversion"/>
  </si>
  <si>
    <t>2021년 예산</t>
    <phoneticPr fontId="4" type="noConversion"/>
  </si>
  <si>
    <t>2급 21호봉*9월+22호봉*3월</t>
    <phoneticPr fontId="1" type="noConversion"/>
  </si>
  <si>
    <t>5급 19호봉*2월+20호봉*10월</t>
    <phoneticPr fontId="1" type="noConversion"/>
  </si>
  <si>
    <t>건강보험</t>
    <phoneticPr fontId="4" type="noConversion"/>
  </si>
  <si>
    <t>5,000*10월</t>
    <phoneticPr fontId="1" type="noConversion"/>
  </si>
  <si>
    <t>800,000*12월</t>
    <phoneticPr fontId="1" type="noConversion"/>
  </si>
  <si>
    <t>200,000*2명</t>
    <phoneticPr fontId="1" type="noConversion"/>
  </si>
  <si>
    <t>120,000*2분기</t>
    <phoneticPr fontId="1" type="noConversion"/>
  </si>
  <si>
    <t>50,000*1분기</t>
    <phoneticPr fontId="1" type="noConversion"/>
  </si>
  <si>
    <t xml:space="preserve"> 2021년 예산 총괄표 </t>
    <phoneticPr fontId="1" type="noConversion"/>
  </si>
  <si>
    <t xml:space="preserve">2021년 세입세출명세서 </t>
    <phoneticPr fontId="1" type="noConversion"/>
  </si>
  <si>
    <t xml:space="preserve">합계 </t>
    <phoneticPr fontId="1" type="noConversion"/>
  </si>
  <si>
    <t xml:space="preserve">시설명: 소담 </t>
    <phoneticPr fontId="1" type="noConversion"/>
  </si>
  <si>
    <t>2020년도
예산</t>
    <phoneticPr fontId="1" type="noConversion"/>
  </si>
  <si>
    <t>2021년 
예산(안)</t>
    <phoneticPr fontId="1" type="noConversion"/>
  </si>
  <si>
    <t>2020년도
결산</t>
    <phoneticPr fontId="1" type="noConversion"/>
  </si>
  <si>
    <t>2021년
예산(안)</t>
    <phoneticPr fontId="1" type="noConversion"/>
  </si>
  <si>
    <t>급여재수당합산</t>
    <phoneticPr fontId="1" type="noConversion"/>
  </si>
  <si>
    <t>시설장급여</t>
    <phoneticPr fontId="1" type="noConversion"/>
  </si>
  <si>
    <t xml:space="preserve">종사자급여 </t>
    <phoneticPr fontId="1" type="noConversion"/>
  </si>
  <si>
    <t>급여만합산</t>
    <phoneticPr fontId="1" type="noConversion"/>
  </si>
  <si>
    <t xml:space="preserve">남은재수당금액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</si>
</sst>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);[Red]\(#,##0\)"/>
    <numFmt numFmtId="178" formatCode="#,##0_ ;[Red]\-#,##0\ "/>
    <numFmt numFmtId="179" formatCode="0_ 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5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08서울남산체 M"/>
      <family val="1"/>
      <charset val="129"/>
    </font>
    <font>
      <sz val="10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5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41" fontId="13" fillId="0" borderId="0" applyFont="0" applyFill="0" applyBorder="0" applyAlignment="0" applyProtection="0">
      <alignment vertical="center"/>
    </xf>
    <xf numFmtId="0" fontId="2" fillId="0" borderId="0"/>
    <xf numFmtId="0" fontId="19" fillId="0" borderId="0"/>
    <xf numFmtId="0" fontId="2" fillId="0" borderId="0">
      <alignment vertical="center"/>
    </xf>
  </cellStyleXfs>
  <cellXfs count="32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11" fillId="4" borderId="2" xfId="0" applyFont="1" applyFill="1" applyBorder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176" fontId="11" fillId="4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wrapText="1"/>
    </xf>
    <xf numFmtId="176" fontId="10" fillId="5" borderId="2" xfId="0" applyNumberFormat="1" applyFont="1" applyFill="1" applyBorder="1" applyAlignment="1">
      <alignment horizontal="right" vertical="center" wrapText="1"/>
    </xf>
    <xf numFmtId="176" fontId="10" fillId="6" borderId="2" xfId="0" applyNumberFormat="1" applyFont="1" applyFill="1" applyBorder="1" applyAlignment="1">
      <alignment horizontal="right" vertical="center" wrapText="1"/>
    </xf>
    <xf numFmtId="176" fontId="10" fillId="6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4" fillId="3" borderId="2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right" vertical="center" wrapText="1"/>
    </xf>
    <xf numFmtId="176" fontId="10" fillId="2" borderId="1" xfId="0" applyNumberFormat="1" applyFont="1" applyFill="1" applyBorder="1" applyAlignment="1">
      <alignment horizontal="right" vertical="center" wrapText="1"/>
    </xf>
    <xf numFmtId="176" fontId="11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176" fontId="11" fillId="0" borderId="2" xfId="0" applyNumberFormat="1" applyFont="1" applyFill="1" applyBorder="1" applyAlignment="1">
      <alignment horizontal="right" vertical="center" wrapText="1"/>
    </xf>
    <xf numFmtId="176" fontId="11" fillId="2" borderId="1" xfId="0" applyNumberFormat="1" applyFont="1" applyFill="1" applyBorder="1" applyAlignment="1">
      <alignment horizontal="right" vertical="center" wrapText="1"/>
    </xf>
    <xf numFmtId="176" fontId="11" fillId="5" borderId="2" xfId="0" applyNumberFormat="1" applyFont="1" applyFill="1" applyBorder="1" applyAlignment="1">
      <alignment horizontal="right" vertical="center" wrapText="1"/>
    </xf>
    <xf numFmtId="176" fontId="11" fillId="2" borderId="2" xfId="0" applyNumberFormat="1" applyFont="1" applyFill="1" applyBorder="1" applyAlignment="1">
      <alignment horizontal="right" vertical="center" wrapText="1"/>
    </xf>
    <xf numFmtId="177" fontId="18" fillId="0" borderId="0" xfId="3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 shrinkToFit="1"/>
    </xf>
    <xf numFmtId="178" fontId="18" fillId="0" borderId="0" xfId="3" applyNumberFormat="1" applyFont="1" applyFill="1" applyBorder="1" applyAlignment="1">
      <alignment vertical="center" wrapText="1"/>
    </xf>
    <xf numFmtId="0" fontId="22" fillId="0" borderId="0" xfId="3" applyFont="1" applyFill="1" applyBorder="1" applyAlignment="1">
      <alignment horizontal="center" vertical="center" shrinkToFit="1"/>
    </xf>
    <xf numFmtId="0" fontId="23" fillId="0" borderId="0" xfId="3" applyFont="1" applyFill="1" applyBorder="1" applyAlignment="1">
      <alignment horizontal="center" vertical="center" shrinkToFit="1"/>
    </xf>
    <xf numFmtId="41" fontId="23" fillId="0" borderId="0" xfId="2" applyFont="1" applyFill="1" applyBorder="1" applyAlignment="1">
      <alignment horizontal="right" vertical="center" shrinkToFit="1"/>
    </xf>
    <xf numFmtId="0" fontId="23" fillId="0" borderId="0" xfId="3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7" borderId="11" xfId="3" applyFont="1" applyFill="1" applyBorder="1" applyAlignment="1">
      <alignment horizontal="center" vertical="center" shrinkToFit="1"/>
    </xf>
    <xf numFmtId="0" fontId="24" fillId="7" borderId="12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23" xfId="3" applyFont="1" applyFill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right" vertical="center" wrapText="1"/>
    </xf>
    <xf numFmtId="176" fontId="11" fillId="0" borderId="2" xfId="0" applyNumberFormat="1" applyFont="1" applyBorder="1" applyAlignment="1">
      <alignment horizontal="right" vertical="center" wrapText="1"/>
    </xf>
    <xf numFmtId="0" fontId="23" fillId="0" borderId="24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10" fillId="2" borderId="34" xfId="0" applyNumberFormat="1" applyFont="1" applyFill="1" applyBorder="1" applyAlignment="1">
      <alignment horizontal="right" vertical="center" wrapText="1"/>
    </xf>
    <xf numFmtId="0" fontId="23" fillId="0" borderId="16" xfId="3" applyFont="1" applyFill="1" applyBorder="1" applyAlignment="1">
      <alignment horizontal="center" vertical="center"/>
    </xf>
    <xf numFmtId="0" fontId="24" fillId="7" borderId="12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23" xfId="3" applyFont="1" applyFill="1" applyBorder="1" applyAlignment="1">
      <alignment horizontal="center" vertical="center" shrinkToFit="1"/>
    </xf>
    <xf numFmtId="179" fontId="0" fillId="0" borderId="0" xfId="0" applyNumberForma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8" borderId="27" xfId="0" applyNumberFormat="1" applyFont="1" applyFill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27" xfId="0" applyNumberFormat="1" applyFont="1" applyFill="1" applyBorder="1" applyAlignment="1">
      <alignment horizontal="right" vertical="center"/>
    </xf>
    <xf numFmtId="176" fontId="12" fillId="0" borderId="23" xfId="0" applyNumberFormat="1" applyFont="1" applyFill="1" applyBorder="1" applyAlignment="1">
      <alignment horizontal="right" vertical="center"/>
    </xf>
    <xf numFmtId="176" fontId="12" fillId="0" borderId="28" xfId="0" applyNumberFormat="1" applyFont="1" applyFill="1" applyBorder="1" applyAlignment="1">
      <alignment horizontal="right" vertical="center"/>
    </xf>
    <xf numFmtId="176" fontId="27" fillId="9" borderId="11" xfId="0" applyNumberFormat="1" applyFont="1" applyFill="1" applyBorder="1" applyAlignment="1">
      <alignment horizontal="center" vertical="center"/>
    </xf>
    <xf numFmtId="176" fontId="27" fillId="9" borderId="12" xfId="0" applyNumberFormat="1" applyFont="1" applyFill="1" applyBorder="1" applyAlignment="1">
      <alignment horizontal="center" vertical="center"/>
    </xf>
    <xf numFmtId="176" fontId="27" fillId="9" borderId="13" xfId="0" applyNumberFormat="1" applyFont="1" applyFill="1" applyBorder="1" applyAlignment="1">
      <alignment horizontal="center" vertical="center"/>
    </xf>
    <xf numFmtId="176" fontId="12" fillId="0" borderId="15" xfId="0" applyNumberFormat="1" applyFont="1" applyBorder="1" applyAlignment="1">
      <alignment horizontal="right" vertical="center"/>
    </xf>
    <xf numFmtId="176" fontId="12" fillId="0" borderId="18" xfId="0" applyNumberFormat="1" applyFont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36" xfId="0" applyNumberFormat="1" applyFont="1" applyBorder="1" applyAlignment="1">
      <alignment horizontal="right" vertical="center"/>
    </xf>
    <xf numFmtId="0" fontId="27" fillId="9" borderId="30" xfId="0" applyFont="1" applyFill="1" applyBorder="1" applyAlignment="1">
      <alignment horizontal="center" vertical="center"/>
    </xf>
    <xf numFmtId="176" fontId="12" fillId="0" borderId="32" xfId="0" applyNumberFormat="1" applyFont="1" applyBorder="1" applyAlignment="1">
      <alignment horizontal="right" vertical="center"/>
    </xf>
    <xf numFmtId="176" fontId="12" fillId="0" borderId="32" xfId="0" applyNumberFormat="1" applyFont="1" applyFill="1" applyBorder="1" applyAlignment="1">
      <alignment horizontal="right" vertical="center"/>
    </xf>
    <xf numFmtId="176" fontId="12" fillId="0" borderId="33" xfId="0" applyNumberFormat="1" applyFont="1" applyBorder="1" applyAlignment="1">
      <alignment horizontal="right" vertical="center"/>
    </xf>
    <xf numFmtId="176" fontId="12" fillId="0" borderId="33" xfId="0" applyNumberFormat="1" applyFont="1" applyFill="1" applyBorder="1" applyAlignment="1">
      <alignment horizontal="right" vertical="center"/>
    </xf>
    <xf numFmtId="0" fontId="24" fillId="7" borderId="38" xfId="3" applyFont="1" applyFill="1" applyBorder="1" applyAlignment="1">
      <alignment horizontal="center" vertical="center" shrinkToFit="1"/>
    </xf>
    <xf numFmtId="176" fontId="23" fillId="0" borderId="16" xfId="3" applyNumberFormat="1" applyFont="1" applyFill="1" applyBorder="1" applyAlignment="1">
      <alignment horizontal="center" vertical="center" shrinkToFit="1"/>
    </xf>
    <xf numFmtId="0" fontId="23" fillId="0" borderId="16" xfId="3" applyFont="1" applyFill="1" applyBorder="1" applyAlignment="1">
      <alignment horizontal="center" vertical="center" shrinkToFit="1"/>
    </xf>
    <xf numFmtId="0" fontId="23" fillId="0" borderId="21" xfId="3" applyFont="1" applyFill="1" applyBorder="1" applyAlignment="1">
      <alignment horizontal="center" vertical="center" shrinkToFit="1"/>
    </xf>
    <xf numFmtId="177" fontId="24" fillId="7" borderId="30" xfId="3" applyNumberFormat="1" applyFont="1" applyFill="1" applyBorder="1" applyAlignment="1">
      <alignment horizontal="center" vertical="center" shrinkToFit="1"/>
    </xf>
    <xf numFmtId="176" fontId="23" fillId="0" borderId="32" xfId="3" applyNumberFormat="1" applyFont="1" applyFill="1" applyBorder="1" applyAlignment="1">
      <alignment vertical="center" wrapText="1" shrinkToFit="1"/>
    </xf>
    <xf numFmtId="3" fontId="23" fillId="0" borderId="32" xfId="3" applyNumberFormat="1" applyFont="1" applyFill="1" applyBorder="1" applyAlignment="1">
      <alignment vertical="center" wrapText="1"/>
    </xf>
    <xf numFmtId="176" fontId="23" fillId="0" borderId="33" xfId="3" applyNumberFormat="1" applyFont="1" applyFill="1" applyBorder="1" applyAlignment="1">
      <alignment vertical="center" wrapText="1" shrinkToFit="1"/>
    </xf>
    <xf numFmtId="0" fontId="23" fillId="2" borderId="21" xfId="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6" xfId="4" applyFont="1" applyFill="1" applyBorder="1" applyAlignment="1">
      <alignment horizontal="center" vertical="center" shrinkToFit="1"/>
    </xf>
    <xf numFmtId="0" fontId="26" fillId="0" borderId="21" xfId="4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177" fontId="23" fillId="0" borderId="32" xfId="3" applyNumberFormat="1" applyFont="1" applyFill="1" applyBorder="1" applyAlignment="1">
      <alignment horizontal="right" vertical="center" wrapText="1"/>
    </xf>
    <xf numFmtId="176" fontId="23" fillId="2" borderId="33" xfId="3" applyNumberFormat="1" applyFont="1" applyFill="1" applyBorder="1" applyAlignment="1">
      <alignment horizontal="right" vertical="center" wrapText="1"/>
    </xf>
    <xf numFmtId="176" fontId="23" fillId="2" borderId="32" xfId="3" applyNumberFormat="1" applyFont="1" applyFill="1" applyBorder="1" applyAlignment="1">
      <alignment horizontal="right" vertical="center" wrapText="1"/>
    </xf>
    <xf numFmtId="177" fontId="23" fillId="0" borderId="32" xfId="3" applyNumberFormat="1" applyFont="1" applyFill="1" applyBorder="1" applyAlignment="1">
      <alignment vertical="center" wrapText="1"/>
    </xf>
    <xf numFmtId="3" fontId="23" fillId="0" borderId="32" xfId="3" applyNumberFormat="1" applyFont="1" applyFill="1" applyBorder="1" applyAlignment="1">
      <alignment horizontal="right" vertical="center" wrapText="1"/>
    </xf>
    <xf numFmtId="176" fontId="23" fillId="0" borderId="32" xfId="3" applyNumberFormat="1" applyFont="1" applyFill="1" applyBorder="1" applyAlignment="1">
      <alignment horizontal="right" vertical="center" wrapText="1"/>
    </xf>
    <xf numFmtId="176" fontId="23" fillId="0" borderId="33" xfId="3" applyNumberFormat="1" applyFont="1" applyFill="1" applyBorder="1" applyAlignment="1">
      <alignment horizontal="right" vertical="center" wrapText="1"/>
    </xf>
    <xf numFmtId="178" fontId="23" fillId="0" borderId="32" xfId="3" applyNumberFormat="1" applyFont="1" applyFill="1" applyBorder="1" applyAlignment="1">
      <alignment horizontal="right" vertical="center" wrapText="1"/>
    </xf>
    <xf numFmtId="178" fontId="23" fillId="0" borderId="33" xfId="3" applyNumberFormat="1" applyFont="1" applyFill="1" applyBorder="1" applyAlignment="1">
      <alignment horizontal="right" vertical="center" wrapText="1"/>
    </xf>
    <xf numFmtId="177" fontId="24" fillId="8" borderId="32" xfId="3" applyNumberFormat="1" applyFont="1" applyFill="1" applyBorder="1" applyAlignment="1">
      <alignment horizontal="right" vertical="center" wrapText="1"/>
    </xf>
    <xf numFmtId="0" fontId="23" fillId="8" borderId="1" xfId="3" applyFont="1" applyFill="1" applyBorder="1" applyAlignment="1">
      <alignment horizontal="center" vertical="center"/>
    </xf>
    <xf numFmtId="176" fontId="12" fillId="8" borderId="24" xfId="0" applyNumberFormat="1" applyFont="1" applyFill="1" applyBorder="1" applyAlignment="1">
      <alignment horizontal="right" vertical="center"/>
    </xf>
    <xf numFmtId="176" fontId="12" fillId="8" borderId="1" xfId="0" applyNumberFormat="1" applyFont="1" applyFill="1" applyBorder="1" applyAlignment="1">
      <alignment horizontal="right" vertical="center"/>
    </xf>
    <xf numFmtId="176" fontId="24" fillId="8" borderId="31" xfId="3" applyNumberFormat="1" applyFont="1" applyFill="1" applyBorder="1" applyAlignment="1">
      <alignment horizontal="right" vertical="center" wrapText="1"/>
    </xf>
    <xf numFmtId="176" fontId="12" fillId="8" borderId="20" xfId="0" applyNumberFormat="1" applyFont="1" applyFill="1" applyBorder="1" applyAlignment="1">
      <alignment horizontal="right" vertical="center"/>
    </xf>
    <xf numFmtId="0" fontId="23" fillId="8" borderId="16" xfId="3" applyFont="1" applyFill="1" applyBorder="1" applyAlignment="1">
      <alignment horizontal="center" vertical="center"/>
    </xf>
    <xf numFmtId="3" fontId="24" fillId="8" borderId="32" xfId="3" applyNumberFormat="1" applyFont="1" applyFill="1" applyBorder="1" applyAlignment="1">
      <alignment vertical="center" wrapText="1"/>
    </xf>
    <xf numFmtId="176" fontId="12" fillId="8" borderId="32" xfId="0" applyNumberFormat="1" applyFont="1" applyFill="1" applyBorder="1" applyAlignment="1">
      <alignment horizontal="right" vertical="center"/>
    </xf>
    <xf numFmtId="177" fontId="24" fillId="8" borderId="31" xfId="3" applyNumberFormat="1" applyFont="1" applyFill="1" applyBorder="1" applyAlignment="1">
      <alignment vertical="center" wrapText="1" shrinkToFit="1"/>
    </xf>
    <xf numFmtId="176" fontId="12" fillId="8" borderId="37" xfId="0" applyNumberFormat="1" applyFont="1" applyFill="1" applyBorder="1" applyAlignment="1">
      <alignment horizontal="right" vertical="center"/>
    </xf>
    <xf numFmtId="176" fontId="24" fillId="8" borderId="32" xfId="3" applyNumberFormat="1" applyFont="1" applyFill="1" applyBorder="1" applyAlignment="1">
      <alignment vertical="center" wrapText="1" shrinkToFit="1"/>
    </xf>
    <xf numFmtId="177" fontId="24" fillId="8" borderId="31" xfId="4" applyNumberFormat="1" applyFont="1" applyFill="1" applyBorder="1" applyAlignment="1">
      <alignment vertical="center" wrapText="1" shrinkToFit="1"/>
    </xf>
    <xf numFmtId="0" fontId="26" fillId="5" borderId="16" xfId="4" applyFont="1" applyFill="1" applyBorder="1" applyAlignment="1">
      <alignment horizontal="center" vertical="center" shrinkToFit="1"/>
    </xf>
    <xf numFmtId="176" fontId="24" fillId="5" borderId="32" xfId="3" applyNumberFormat="1" applyFont="1" applyFill="1" applyBorder="1" applyAlignment="1">
      <alignment horizontal="right" vertical="center" wrapText="1"/>
    </xf>
    <xf numFmtId="176" fontId="12" fillId="5" borderId="24" xfId="0" applyNumberFormat="1" applyFont="1" applyFill="1" applyBorder="1" applyAlignment="1">
      <alignment horizontal="right" vertical="center"/>
    </xf>
    <xf numFmtId="0" fontId="23" fillId="5" borderId="16" xfId="3" applyFont="1" applyFill="1" applyBorder="1" applyAlignment="1">
      <alignment horizontal="center" vertical="center"/>
    </xf>
    <xf numFmtId="177" fontId="24" fillId="5" borderId="32" xfId="3" applyNumberFormat="1" applyFont="1" applyFill="1" applyBorder="1" applyAlignment="1">
      <alignment horizontal="right" vertical="center" wrapText="1"/>
    </xf>
    <xf numFmtId="0" fontId="23" fillId="5" borderId="29" xfId="3" applyFont="1" applyFill="1" applyBorder="1" applyAlignment="1">
      <alignment horizontal="center" vertical="center"/>
    </xf>
    <xf numFmtId="177" fontId="24" fillId="5" borderId="31" xfId="3" applyNumberFormat="1" applyFont="1" applyFill="1" applyBorder="1" applyAlignment="1">
      <alignment horizontal="right" vertical="center" wrapText="1"/>
    </xf>
    <xf numFmtId="176" fontId="12" fillId="5" borderId="20" xfId="0" applyNumberFormat="1" applyFont="1" applyFill="1" applyBorder="1" applyAlignment="1">
      <alignment horizontal="right" vertical="center"/>
    </xf>
    <xf numFmtId="176" fontId="12" fillId="0" borderId="0" xfId="0" applyNumberFormat="1" applyFont="1">
      <alignment vertical="center"/>
    </xf>
    <xf numFmtId="177" fontId="23" fillId="0" borderId="0" xfId="5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3" fillId="0" borderId="0" xfId="4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3" fillId="8" borderId="41" xfId="4" applyFont="1" applyFill="1" applyBorder="1" applyAlignment="1">
      <alignment vertical="center" shrinkToFit="1"/>
    </xf>
    <xf numFmtId="0" fontId="23" fillId="8" borderId="42" xfId="4" applyFont="1" applyFill="1" applyBorder="1" applyAlignment="1">
      <alignment horizontal="center" vertical="center" shrinkToFit="1"/>
    </xf>
    <xf numFmtId="0" fontId="23" fillId="8" borderId="43" xfId="4" applyFont="1" applyFill="1" applyBorder="1" applyAlignment="1">
      <alignment vertical="center" shrinkToFit="1"/>
    </xf>
    <xf numFmtId="0" fontId="23" fillId="8" borderId="44" xfId="4" applyFont="1" applyFill="1" applyBorder="1" applyAlignment="1">
      <alignment vertical="center" shrinkToFit="1"/>
    </xf>
    <xf numFmtId="0" fontId="23" fillId="8" borderId="19" xfId="4" applyFont="1" applyFill="1" applyBorder="1" applyAlignment="1">
      <alignment horizontal="center" vertical="center" shrinkToFit="1"/>
    </xf>
    <xf numFmtId="3" fontId="23" fillId="8" borderId="45" xfId="3" applyNumberFormat="1" applyFont="1" applyFill="1" applyBorder="1" applyAlignment="1">
      <alignment horizontal="right" vertical="center" wrapText="1"/>
    </xf>
    <xf numFmtId="0" fontId="23" fillId="0" borderId="44" xfId="4" applyFont="1" applyFill="1" applyBorder="1" applyAlignment="1">
      <alignment vertical="center" shrinkToFit="1"/>
    </xf>
    <xf numFmtId="0" fontId="23" fillId="0" borderId="19" xfId="3" applyFont="1" applyFill="1" applyBorder="1" applyAlignment="1">
      <alignment horizontal="center" vertical="center"/>
    </xf>
    <xf numFmtId="176" fontId="23" fillId="0" borderId="45" xfId="4" applyNumberFormat="1" applyFont="1" applyFill="1" applyBorder="1" applyAlignment="1">
      <alignment vertical="center" wrapText="1" shrinkToFit="1"/>
    </xf>
    <xf numFmtId="3" fontId="23" fillId="0" borderId="45" xfId="3" applyNumberFormat="1" applyFont="1" applyFill="1" applyBorder="1" applyAlignment="1">
      <alignment horizontal="right" vertical="center" wrapText="1"/>
    </xf>
    <xf numFmtId="0" fontId="23" fillId="8" borderId="19" xfId="3" applyFont="1" applyFill="1" applyBorder="1" applyAlignment="1">
      <alignment horizontal="center" vertical="center"/>
    </xf>
    <xf numFmtId="0" fontId="24" fillId="8" borderId="44" xfId="4" applyFont="1" applyFill="1" applyBorder="1" applyAlignment="1">
      <alignment vertical="center" shrinkToFit="1"/>
    </xf>
    <xf numFmtId="0" fontId="24" fillId="8" borderId="19" xfId="3" applyFont="1" applyFill="1" applyBorder="1" applyAlignment="1">
      <alignment horizontal="center" vertical="center"/>
    </xf>
    <xf numFmtId="3" fontId="24" fillId="8" borderId="45" xfId="3" applyNumberFormat="1" applyFont="1" applyFill="1" applyBorder="1" applyAlignment="1">
      <alignment horizontal="right" vertical="center" wrapText="1"/>
    </xf>
    <xf numFmtId="0" fontId="24" fillId="0" borderId="19" xfId="4" applyFont="1" applyFill="1" applyBorder="1" applyAlignment="1">
      <alignment horizontal="center" vertical="center" shrinkToFit="1"/>
    </xf>
    <xf numFmtId="177" fontId="23" fillId="0" borderId="45" xfId="4" applyNumberFormat="1" applyFont="1" applyFill="1" applyBorder="1" applyAlignment="1">
      <alignment vertical="center" wrapText="1" shrinkToFit="1"/>
    </xf>
    <xf numFmtId="0" fontId="23" fillId="0" borderId="19" xfId="4" applyFont="1" applyFill="1" applyBorder="1" applyAlignment="1">
      <alignment horizontal="center" vertical="center" shrinkToFit="1"/>
    </xf>
    <xf numFmtId="176" fontId="23" fillId="8" borderId="45" xfId="4" applyNumberFormat="1" applyFont="1" applyFill="1" applyBorder="1" applyAlignment="1">
      <alignment vertical="center" wrapText="1" shrinkToFit="1"/>
    </xf>
    <xf numFmtId="0" fontId="23" fillId="0" borderId="46" xfId="4" applyFont="1" applyFill="1" applyBorder="1" applyAlignment="1">
      <alignment vertical="center" shrinkToFit="1"/>
    </xf>
    <xf numFmtId="0" fontId="23" fillId="0" borderId="47" xfId="4" applyFont="1" applyFill="1" applyBorder="1" applyAlignment="1">
      <alignment horizontal="center" vertical="center" shrinkToFit="1"/>
    </xf>
    <xf numFmtId="176" fontId="23" fillId="0" borderId="48" xfId="4" applyNumberFormat="1" applyFont="1" applyFill="1" applyBorder="1" applyAlignment="1">
      <alignment vertical="center" wrapText="1" shrinkToFit="1"/>
    </xf>
    <xf numFmtId="0" fontId="23" fillId="8" borderId="41" xfId="3" applyFont="1" applyFill="1" applyBorder="1" applyAlignment="1">
      <alignment vertical="center"/>
    </xf>
    <xf numFmtId="176" fontId="23" fillId="8" borderId="43" xfId="4" applyNumberFormat="1" applyFont="1" applyFill="1" applyBorder="1" applyAlignment="1">
      <alignment vertical="center" shrinkToFit="1"/>
    </xf>
    <xf numFmtId="0" fontId="23" fillId="5" borderId="44" xfId="3" applyFont="1" applyFill="1" applyBorder="1" applyAlignment="1">
      <alignment vertical="center"/>
    </xf>
    <xf numFmtId="0" fontId="23" fillId="5" borderId="19" xfId="3" applyFont="1" applyFill="1" applyBorder="1" applyAlignment="1">
      <alignment horizontal="center" vertical="center"/>
    </xf>
    <xf numFmtId="0" fontId="23" fillId="5" borderId="45" xfId="3" applyFont="1" applyFill="1" applyBorder="1" applyAlignment="1">
      <alignment horizontal="right" vertical="center"/>
    </xf>
    <xf numFmtId="0" fontId="23" fillId="0" borderId="44" xfId="3" applyFont="1" applyFill="1" applyBorder="1" applyAlignment="1">
      <alignment vertical="center"/>
    </xf>
    <xf numFmtId="176" fontId="23" fillId="0" borderId="45" xfId="3" applyNumberFormat="1" applyFont="1" applyFill="1" applyBorder="1" applyAlignment="1">
      <alignment horizontal="right" vertical="center" wrapText="1"/>
    </xf>
    <xf numFmtId="177" fontId="23" fillId="0" borderId="45" xfId="3" applyNumberFormat="1" applyFont="1" applyFill="1" applyBorder="1" applyAlignment="1">
      <alignment horizontal="right" vertical="center" wrapText="1"/>
    </xf>
    <xf numFmtId="177" fontId="23" fillId="0" borderId="19" xfId="3" applyNumberFormat="1" applyFont="1" applyFill="1" applyBorder="1" applyAlignment="1">
      <alignment horizontal="center" vertical="center"/>
    </xf>
    <xf numFmtId="0" fontId="23" fillId="0" borderId="19" xfId="3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vertical="center"/>
    </xf>
    <xf numFmtId="0" fontId="23" fillId="2" borderId="46" xfId="3" applyFont="1" applyFill="1" applyBorder="1" applyAlignment="1">
      <alignment vertical="center"/>
    </xf>
    <xf numFmtId="0" fontId="23" fillId="0" borderId="47" xfId="3" applyFont="1" applyFill="1" applyBorder="1" applyAlignment="1">
      <alignment horizontal="center" vertical="center" wrapText="1"/>
    </xf>
    <xf numFmtId="176" fontId="23" fillId="0" borderId="48" xfId="3" applyNumberFormat="1" applyFont="1" applyFill="1" applyBorder="1" applyAlignment="1">
      <alignment horizontal="right" vertical="center" wrapText="1"/>
    </xf>
    <xf numFmtId="0" fontId="23" fillId="5" borderId="41" xfId="3" applyFont="1" applyFill="1" applyBorder="1" applyAlignment="1">
      <alignment vertical="center"/>
    </xf>
    <xf numFmtId="0" fontId="23" fillId="5" borderId="42" xfId="3" applyFont="1" applyFill="1" applyBorder="1" applyAlignment="1">
      <alignment horizontal="center" vertical="center"/>
    </xf>
    <xf numFmtId="176" fontId="23" fillId="5" borderId="43" xfId="3" applyNumberFormat="1" applyFont="1" applyFill="1" applyBorder="1" applyAlignment="1">
      <alignment vertical="center" wrapText="1"/>
    </xf>
    <xf numFmtId="177" fontId="23" fillId="5" borderId="19" xfId="3" applyNumberFormat="1" applyFont="1" applyFill="1" applyBorder="1" applyAlignment="1">
      <alignment horizontal="center" vertical="center"/>
    </xf>
    <xf numFmtId="176" fontId="23" fillId="5" borderId="45" xfId="3" applyNumberFormat="1" applyFont="1" applyFill="1" applyBorder="1" applyAlignment="1">
      <alignment horizontal="right" vertical="center" wrapText="1"/>
    </xf>
    <xf numFmtId="0" fontId="23" fillId="0" borderId="44" xfId="3" applyFont="1" applyFill="1" applyBorder="1" applyAlignment="1">
      <alignment vertical="center" shrinkToFit="1"/>
    </xf>
    <xf numFmtId="0" fontId="23" fillId="8" borderId="44" xfId="3" applyFont="1" applyFill="1" applyBorder="1" applyAlignment="1">
      <alignment vertical="center"/>
    </xf>
    <xf numFmtId="177" fontId="23" fillId="8" borderId="45" xfId="3" applyNumberFormat="1" applyFont="1" applyFill="1" applyBorder="1" applyAlignment="1">
      <alignment horizontal="right" vertical="center" wrapText="1"/>
    </xf>
    <xf numFmtId="177" fontId="23" fillId="5" borderId="45" xfId="3" applyNumberFormat="1" applyFont="1" applyFill="1" applyBorder="1" applyAlignment="1">
      <alignment horizontal="right" vertical="center" wrapText="1"/>
    </xf>
    <xf numFmtId="177" fontId="23" fillId="0" borderId="44" xfId="3" applyNumberFormat="1" applyFont="1" applyFill="1" applyBorder="1" applyAlignment="1">
      <alignment vertical="center"/>
    </xf>
    <xf numFmtId="0" fontId="23" fillId="5" borderId="44" xfId="4" applyFont="1" applyFill="1" applyBorder="1" applyAlignment="1">
      <alignment vertical="center"/>
    </xf>
    <xf numFmtId="176" fontId="23" fillId="5" borderId="45" xfId="4" applyNumberFormat="1" applyFont="1" applyFill="1" applyBorder="1" applyAlignment="1">
      <alignment horizontal="right" vertical="center" wrapText="1"/>
    </xf>
    <xf numFmtId="176" fontId="23" fillId="0" borderId="45" xfId="4" applyNumberFormat="1" applyFont="1" applyFill="1" applyBorder="1" applyAlignment="1">
      <alignment horizontal="right" vertical="center" wrapText="1"/>
    </xf>
    <xf numFmtId="0" fontId="23" fillId="0" borderId="44" xfId="4" applyFont="1" applyFill="1" applyBorder="1" applyAlignment="1">
      <alignment vertical="center"/>
    </xf>
    <xf numFmtId="0" fontId="23" fillId="0" borderId="46" xfId="4" applyFont="1" applyFill="1" applyBorder="1" applyAlignment="1">
      <alignment vertical="center"/>
    </xf>
    <xf numFmtId="0" fontId="23" fillId="0" borderId="47" xfId="3" applyFont="1" applyFill="1" applyBorder="1" applyAlignment="1">
      <alignment horizontal="center" vertical="center"/>
    </xf>
    <xf numFmtId="177" fontId="23" fillId="0" borderId="48" xfId="3" applyNumberFormat="1" applyFont="1" applyFill="1" applyBorder="1" applyAlignment="1">
      <alignment vertical="center" wrapText="1"/>
    </xf>
    <xf numFmtId="177" fontId="23" fillId="8" borderId="41" xfId="3" applyNumberFormat="1" applyFont="1" applyFill="1" applyBorder="1" applyAlignment="1">
      <alignment vertical="center"/>
    </xf>
    <xf numFmtId="0" fontId="23" fillId="8" borderId="42" xfId="3" applyFont="1" applyFill="1" applyBorder="1" applyAlignment="1">
      <alignment horizontal="center" vertical="center"/>
    </xf>
    <xf numFmtId="177" fontId="23" fillId="8" borderId="43" xfId="3" applyNumberFormat="1" applyFont="1" applyFill="1" applyBorder="1" applyAlignment="1">
      <alignment vertical="center" wrapText="1"/>
    </xf>
    <xf numFmtId="177" fontId="23" fillId="0" borderId="45" xfId="3" applyNumberFormat="1" applyFont="1" applyFill="1" applyBorder="1" applyAlignment="1">
      <alignment vertical="center" wrapText="1"/>
    </xf>
    <xf numFmtId="177" fontId="23" fillId="8" borderId="45" xfId="3" applyNumberFormat="1" applyFont="1" applyFill="1" applyBorder="1" applyAlignment="1">
      <alignment vertical="center" wrapText="1"/>
    </xf>
    <xf numFmtId="178" fontId="23" fillId="0" borderId="45" xfId="3" applyNumberFormat="1" applyFont="1" applyFill="1" applyBorder="1" applyAlignment="1">
      <alignment vertical="center" wrapText="1"/>
    </xf>
    <xf numFmtId="177" fontId="23" fillId="0" borderId="19" xfId="3" applyNumberFormat="1" applyFont="1" applyFill="1" applyBorder="1" applyAlignment="1">
      <alignment horizontal="center" vertical="center" wrapText="1"/>
    </xf>
    <xf numFmtId="0" fontId="23" fillId="0" borderId="46" xfId="3" applyFont="1" applyFill="1" applyBorder="1" applyAlignment="1">
      <alignment vertical="center" shrinkToFit="1"/>
    </xf>
    <xf numFmtId="178" fontId="23" fillId="0" borderId="48" xfId="3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11" fillId="2" borderId="53" xfId="0" applyNumberFormat="1" applyFont="1" applyFill="1" applyBorder="1" applyAlignment="1">
      <alignment horizontal="right" vertical="center" wrapText="1"/>
    </xf>
    <xf numFmtId="176" fontId="11" fillId="2" borderId="5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justify" vertical="center"/>
    </xf>
    <xf numFmtId="0" fontId="12" fillId="0" borderId="23" xfId="0" applyFont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176" fontId="11" fillId="6" borderId="23" xfId="0" applyNumberFormat="1" applyFont="1" applyFill="1" applyBorder="1" applyAlignment="1">
      <alignment horizontal="right" vertical="center" wrapText="1"/>
    </xf>
    <xf numFmtId="176" fontId="10" fillId="6" borderId="23" xfId="0" applyNumberFormat="1" applyFont="1" applyFill="1" applyBorder="1" applyAlignment="1">
      <alignment horizontal="right" vertical="center" wrapText="1"/>
    </xf>
    <xf numFmtId="176" fontId="11" fillId="6" borderId="54" xfId="0" applyNumberFormat="1" applyFont="1" applyFill="1" applyBorder="1" applyAlignment="1">
      <alignment horizontal="right" vertical="center" wrapText="1"/>
    </xf>
    <xf numFmtId="176" fontId="10" fillId="6" borderId="55" xfId="0" applyNumberFormat="1" applyFont="1" applyFill="1" applyBorder="1" applyAlignment="1">
      <alignment horizontal="right" vertical="center" wrapText="1"/>
    </xf>
    <xf numFmtId="0" fontId="16" fillId="0" borderId="23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176" fontId="29" fillId="0" borderId="0" xfId="0" applyNumberFormat="1" applyFont="1">
      <alignment vertical="center"/>
    </xf>
    <xf numFmtId="179" fontId="29" fillId="0" borderId="0" xfId="0" applyNumberFormat="1" applyFont="1" applyAlignment="1">
      <alignment horizontal="right" vertical="center"/>
    </xf>
    <xf numFmtId="177" fontId="29" fillId="0" borderId="0" xfId="0" applyNumberFormat="1" applyFont="1">
      <alignment vertical="center"/>
    </xf>
    <xf numFmtId="177" fontId="29" fillId="0" borderId="0" xfId="0" applyNumberFormat="1" applyFont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0" fontId="23" fillId="0" borderId="19" xfId="4" applyFont="1" applyFill="1" applyBorder="1" applyAlignment="1">
      <alignment horizontal="center" vertical="center" shrinkToFit="1"/>
    </xf>
    <xf numFmtId="177" fontId="23" fillId="0" borderId="19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30" fillId="6" borderId="2" xfId="0" applyNumberFormat="1" applyFont="1" applyFill="1" applyBorder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176" fontId="30" fillId="6" borderId="1" xfId="0" applyNumberFormat="1" applyFont="1" applyFill="1" applyBorder="1" applyAlignment="1">
      <alignment horizontal="right" vertical="center" wrapText="1"/>
    </xf>
    <xf numFmtId="176" fontId="31" fillId="0" borderId="2" xfId="0" applyNumberFormat="1" applyFont="1" applyBorder="1" applyAlignment="1">
      <alignment horizontal="center" vertical="center" wrapText="1"/>
    </xf>
    <xf numFmtId="176" fontId="32" fillId="0" borderId="0" xfId="0" applyNumberFormat="1" applyFont="1">
      <alignment vertical="center"/>
    </xf>
    <xf numFmtId="176" fontId="30" fillId="6" borderId="0" xfId="0" applyNumberFormat="1" applyFont="1" applyFill="1" applyBorder="1" applyAlignment="1">
      <alignment horizontal="right" vertical="center" wrapText="1"/>
    </xf>
    <xf numFmtId="176" fontId="11" fillId="2" borderId="56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177" fontId="18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0" fillId="6" borderId="40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3" fillId="0" borderId="24" xfId="3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0" fontId="23" fillId="8" borderId="1" xfId="3" applyFont="1" applyFill="1" applyBorder="1" applyAlignment="1">
      <alignment horizontal="center" vertical="center" shrinkToFit="1"/>
    </xf>
    <xf numFmtId="0" fontId="23" fillId="8" borderId="16" xfId="3" applyFont="1" applyFill="1" applyBorder="1" applyAlignment="1">
      <alignment horizontal="center" vertical="center" shrinkToFit="1"/>
    </xf>
    <xf numFmtId="0" fontId="24" fillId="7" borderId="49" xfId="3" applyFont="1" applyFill="1" applyBorder="1" applyAlignment="1">
      <alignment horizontal="center" vertical="center" shrinkToFit="1"/>
    </xf>
    <xf numFmtId="0" fontId="24" fillId="7" borderId="50" xfId="3" applyFont="1" applyFill="1" applyBorder="1" applyAlignment="1">
      <alignment horizontal="center" vertical="center" shrinkToFit="1"/>
    </xf>
    <xf numFmtId="0" fontId="24" fillId="7" borderId="51" xfId="3" applyFont="1" applyFill="1" applyBorder="1" applyAlignment="1">
      <alignment horizontal="center" vertical="center" shrinkToFit="1"/>
    </xf>
    <xf numFmtId="0" fontId="23" fillId="0" borderId="26" xfId="3" applyFont="1" applyFill="1" applyBorder="1" applyAlignment="1">
      <alignment horizontal="center" vertical="center" shrinkToFit="1"/>
    </xf>
    <xf numFmtId="0" fontId="23" fillId="0" borderId="24" xfId="3" applyFont="1" applyFill="1" applyBorder="1" applyAlignment="1">
      <alignment horizontal="center" vertical="center" shrinkToFit="1"/>
    </xf>
    <xf numFmtId="0" fontId="26" fillId="8" borderId="22" xfId="4" applyFont="1" applyFill="1" applyBorder="1" applyAlignment="1">
      <alignment horizontal="center" vertical="center" shrinkToFit="1"/>
    </xf>
    <xf numFmtId="0" fontId="26" fillId="8" borderId="29" xfId="4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177" fontId="23" fillId="0" borderId="19" xfId="3" applyNumberFormat="1" applyFont="1" applyFill="1" applyBorder="1" applyAlignment="1">
      <alignment horizontal="center" vertical="center" wrapText="1"/>
    </xf>
    <xf numFmtId="177" fontId="23" fillId="8" borderId="19" xfId="3" applyNumberFormat="1" applyFont="1" applyFill="1" applyBorder="1" applyAlignment="1">
      <alignment horizontal="center" vertical="center" wrapText="1"/>
    </xf>
    <xf numFmtId="0" fontId="23" fillId="8" borderId="1" xfId="3" applyFont="1" applyFill="1" applyBorder="1" applyAlignment="1">
      <alignment horizontal="center" vertical="center"/>
    </xf>
    <xf numFmtId="0" fontId="23" fillId="8" borderId="16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177" fontId="23" fillId="0" borderId="19" xfId="3" applyNumberFormat="1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 shrinkToFit="1"/>
    </xf>
    <xf numFmtId="0" fontId="23" fillId="0" borderId="23" xfId="3" applyFont="1" applyFill="1" applyBorder="1" applyAlignment="1">
      <alignment horizontal="center" vertical="center" shrinkToFit="1"/>
    </xf>
    <xf numFmtId="177" fontId="23" fillId="8" borderId="19" xfId="3" applyNumberFormat="1" applyFont="1" applyFill="1" applyBorder="1" applyAlignment="1">
      <alignment horizontal="center" vertical="center"/>
    </xf>
    <xf numFmtId="0" fontId="23" fillId="8" borderId="19" xfId="3" applyFont="1" applyFill="1" applyBorder="1" applyAlignment="1">
      <alignment horizontal="center" vertical="center"/>
    </xf>
    <xf numFmtId="177" fontId="23" fillId="5" borderId="19" xfId="3" applyNumberFormat="1" applyFont="1" applyFill="1" applyBorder="1" applyAlignment="1">
      <alignment horizontal="center" vertical="center"/>
    </xf>
    <xf numFmtId="177" fontId="23" fillId="5" borderId="19" xfId="3" applyNumberFormat="1" applyFont="1" applyFill="1" applyBorder="1" applyAlignment="1">
      <alignment horizontal="center" vertical="center" wrapText="1"/>
    </xf>
    <xf numFmtId="177" fontId="23" fillId="2" borderId="47" xfId="3" applyNumberFormat="1" applyFont="1" applyFill="1" applyBorder="1" applyAlignment="1">
      <alignment horizontal="center" vertical="center" wrapText="1"/>
    </xf>
    <xf numFmtId="0" fontId="24" fillId="7" borderId="39" xfId="3" applyFont="1" applyFill="1" applyBorder="1" applyAlignment="1">
      <alignment horizontal="center" vertical="center" shrinkToFit="1"/>
    </xf>
    <xf numFmtId="0" fontId="24" fillId="7" borderId="12" xfId="3" applyFont="1" applyFill="1" applyBorder="1" applyAlignment="1">
      <alignment horizontal="center" vertical="center" shrinkToFit="1"/>
    </xf>
    <xf numFmtId="0" fontId="24" fillId="7" borderId="13" xfId="3" applyFont="1" applyFill="1" applyBorder="1" applyAlignment="1">
      <alignment horizontal="center" vertical="center" shrinkToFit="1"/>
    </xf>
    <xf numFmtId="0" fontId="23" fillId="0" borderId="26" xfId="3" applyFont="1" applyFill="1" applyBorder="1" applyAlignment="1">
      <alignment horizontal="center" vertical="center"/>
    </xf>
    <xf numFmtId="0" fontId="23" fillId="0" borderId="22" xfId="3" applyFont="1" applyFill="1" applyBorder="1" applyAlignment="1">
      <alignment horizontal="center" vertical="center"/>
    </xf>
    <xf numFmtId="177" fontId="23" fillId="5" borderId="42" xfId="3" applyNumberFormat="1" applyFont="1" applyFill="1" applyBorder="1" applyAlignment="1">
      <alignment horizontal="center" vertical="center"/>
    </xf>
    <xf numFmtId="0" fontId="24" fillId="0" borderId="19" xfId="4" applyFont="1" applyFill="1" applyBorder="1" applyAlignment="1">
      <alignment horizontal="center" vertical="center" shrinkToFit="1"/>
    </xf>
    <xf numFmtId="0" fontId="23" fillId="0" borderId="19" xfId="4" applyFont="1" applyFill="1" applyBorder="1" applyAlignment="1">
      <alignment horizontal="center" vertical="center" shrinkToFit="1"/>
    </xf>
    <xf numFmtId="0" fontId="23" fillId="8" borderId="19" xfId="4" applyFont="1" applyFill="1" applyBorder="1" applyAlignment="1">
      <alignment horizontal="center" vertical="center" shrinkToFit="1"/>
    </xf>
    <xf numFmtId="0" fontId="23" fillId="0" borderId="47" xfId="4" applyFont="1" applyFill="1" applyBorder="1" applyAlignment="1">
      <alignment horizontal="center" vertical="center" shrinkToFit="1"/>
    </xf>
    <xf numFmtId="0" fontId="23" fillId="0" borderId="15" xfId="3" applyFont="1" applyFill="1" applyBorder="1" applyAlignment="1">
      <alignment horizontal="center" vertical="center" shrinkToFit="1"/>
    </xf>
    <xf numFmtId="0" fontId="23" fillId="0" borderId="17" xfId="3" applyFont="1" applyFill="1" applyBorder="1" applyAlignment="1">
      <alignment horizontal="center" vertical="center" shrinkToFit="1"/>
    </xf>
    <xf numFmtId="0" fontId="23" fillId="0" borderId="20" xfId="3" applyFont="1" applyFill="1" applyBorder="1" applyAlignment="1">
      <alignment horizontal="center" vertical="center" shrinkToFit="1"/>
    </xf>
    <xf numFmtId="0" fontId="23" fillId="0" borderId="18" xfId="3" applyFont="1" applyFill="1" applyBorder="1" applyAlignment="1">
      <alignment horizontal="center" vertical="center" shrinkToFit="1"/>
    </xf>
    <xf numFmtId="0" fontId="23" fillId="0" borderId="14" xfId="3" applyFont="1" applyFill="1" applyBorder="1" applyAlignment="1">
      <alignment horizontal="center" vertical="center" shrinkToFit="1"/>
    </xf>
    <xf numFmtId="0" fontId="23" fillId="8" borderId="26" xfId="3" applyFont="1" applyFill="1" applyBorder="1" applyAlignment="1">
      <alignment horizontal="center" vertical="center" shrinkToFit="1"/>
    </xf>
    <xf numFmtId="0" fontId="23" fillId="8" borderId="22" xfId="3" applyFont="1" applyFill="1" applyBorder="1" applyAlignment="1">
      <alignment horizontal="center" vertical="center" shrinkToFit="1"/>
    </xf>
    <xf numFmtId="0" fontId="23" fillId="8" borderId="29" xfId="3" applyFont="1" applyFill="1" applyBorder="1" applyAlignment="1">
      <alignment horizontal="center" vertical="center" shrinkToFit="1"/>
    </xf>
    <xf numFmtId="176" fontId="23" fillId="8" borderId="1" xfId="3" applyNumberFormat="1" applyFont="1" applyFill="1" applyBorder="1" applyAlignment="1">
      <alignment horizontal="center" vertical="center" shrinkToFit="1"/>
    </xf>
    <xf numFmtId="176" fontId="23" fillId="8" borderId="16" xfId="3" applyNumberFormat="1" applyFont="1" applyFill="1" applyBorder="1" applyAlignment="1">
      <alignment horizontal="center" vertical="center" shrinkToFit="1"/>
    </xf>
    <xf numFmtId="0" fontId="23" fillId="0" borderId="19" xfId="4" applyFont="1" applyFill="1" applyBorder="1" applyAlignment="1">
      <alignment horizontal="center" vertical="center" wrapText="1" shrinkToFit="1"/>
    </xf>
    <xf numFmtId="177" fontId="24" fillId="8" borderId="44" xfId="3" applyNumberFormat="1" applyFont="1" applyFill="1" applyBorder="1" applyAlignment="1">
      <alignment horizontal="center" vertical="center"/>
    </xf>
    <xf numFmtId="177" fontId="24" fillId="8" borderId="19" xfId="3" applyNumberFormat="1" applyFont="1" applyFill="1" applyBorder="1" applyAlignment="1">
      <alignment horizontal="center" vertical="center"/>
    </xf>
    <xf numFmtId="177" fontId="24" fillId="8" borderId="45" xfId="3" applyNumberFormat="1" applyFont="1" applyFill="1" applyBorder="1" applyAlignment="1">
      <alignment horizontal="center" vertical="center"/>
    </xf>
    <xf numFmtId="0" fontId="23" fillId="0" borderId="23" xfId="3" applyFont="1" applyFill="1" applyBorder="1" applyAlignment="1">
      <alignment horizontal="center" vertical="center"/>
    </xf>
    <xf numFmtId="0" fontId="23" fillId="0" borderId="16" xfId="3" applyFont="1" applyFill="1" applyBorder="1" applyAlignment="1">
      <alignment horizontal="center" vertical="center"/>
    </xf>
    <xf numFmtId="177" fontId="23" fillId="0" borderId="32" xfId="3" applyNumberFormat="1" applyFont="1" applyFill="1" applyBorder="1" applyAlignment="1">
      <alignment horizontal="right" vertical="center" wrapText="1"/>
    </xf>
    <xf numFmtId="176" fontId="25" fillId="0" borderId="19" xfId="0" applyNumberFormat="1" applyFont="1" applyBorder="1" applyAlignment="1">
      <alignment horizontal="center" vertical="center" wrapText="1"/>
    </xf>
    <xf numFmtId="176" fontId="23" fillId="0" borderId="19" xfId="3" applyNumberFormat="1" applyFont="1" applyFill="1" applyBorder="1" applyAlignment="1">
      <alignment horizontal="center" vertical="center" wrapText="1"/>
    </xf>
    <xf numFmtId="176" fontId="23" fillId="0" borderId="32" xfId="3" applyNumberFormat="1" applyFont="1" applyFill="1" applyBorder="1" applyAlignment="1">
      <alignment horizontal="right" vertical="center" wrapText="1"/>
    </xf>
    <xf numFmtId="0" fontId="23" fillId="0" borderId="16" xfId="3" applyFont="1" applyFill="1" applyBorder="1" applyAlignment="1">
      <alignment horizontal="center" vertical="center" shrinkToFit="1"/>
    </xf>
    <xf numFmtId="3" fontId="23" fillId="0" borderId="32" xfId="3" applyNumberFormat="1" applyFont="1" applyFill="1" applyBorder="1" applyAlignment="1">
      <alignment horizontal="right" vertical="center" wrapText="1"/>
    </xf>
    <xf numFmtId="176" fontId="26" fillId="0" borderId="19" xfId="0" applyNumberFormat="1" applyFont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shrinkToFit="1"/>
    </xf>
    <xf numFmtId="0" fontId="23" fillId="8" borderId="42" xfId="4" applyFont="1" applyFill="1" applyBorder="1" applyAlignment="1">
      <alignment horizontal="center" vertical="center" shrinkToFit="1"/>
    </xf>
    <xf numFmtId="177" fontId="23" fillId="0" borderId="47" xfId="3" applyNumberFormat="1" applyFont="1" applyFill="1" applyBorder="1" applyAlignment="1">
      <alignment horizontal="center" vertical="center" wrapText="1"/>
    </xf>
    <xf numFmtId="0" fontId="24" fillId="8" borderId="19" xfId="4" applyFont="1" applyFill="1" applyBorder="1" applyAlignment="1">
      <alignment horizontal="center" vertical="center" shrinkToFit="1"/>
    </xf>
    <xf numFmtId="0" fontId="23" fillId="0" borderId="19" xfId="4" applyFont="1" applyFill="1" applyBorder="1" applyAlignment="1">
      <alignment horizontal="left" vertical="center" wrapText="1" shrinkToFit="1"/>
    </xf>
    <xf numFmtId="0" fontId="23" fillId="0" borderId="19" xfId="3" applyFont="1" applyFill="1" applyBorder="1" applyAlignment="1">
      <alignment horizontal="center" vertical="center"/>
    </xf>
    <xf numFmtId="0" fontId="23" fillId="5" borderId="19" xfId="3" applyFont="1" applyFill="1" applyBorder="1" applyAlignment="1">
      <alignment horizontal="center" vertical="center"/>
    </xf>
    <xf numFmtId="0" fontId="23" fillId="0" borderId="44" xfId="4" applyFont="1" applyFill="1" applyBorder="1" applyAlignment="1">
      <alignment horizontal="left" vertical="center" wrapText="1"/>
    </xf>
    <xf numFmtId="0" fontId="23" fillId="0" borderId="19" xfId="4" applyFont="1" applyFill="1" applyBorder="1" applyAlignment="1">
      <alignment horizontal="left" vertical="center" wrapText="1"/>
    </xf>
    <xf numFmtId="177" fontId="23" fillId="8" borderId="42" xfId="3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 shrinkToFit="1"/>
    </xf>
  </cellXfs>
  <cellStyles count="6">
    <cellStyle name="쉼표 [0]" xfId="2" builtinId="6"/>
    <cellStyle name="표준" xfId="0" builtinId="0"/>
    <cellStyle name="표준 7" xfId="1" xr:uid="{00000000-0005-0000-0000-000002000000}"/>
    <cellStyle name="표준_1요양원예산서" xfId="4" xr:uid="{00000000-0005-0000-0000-000003000000}"/>
    <cellStyle name="표준_예산목별" xfId="5" xr:uid="{00000000-0005-0000-0000-000004000000}"/>
    <cellStyle name="표준_주단기보호예산-1" xfId="3" xr:uid="{00000000-0005-0000-0000-000005000000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view="pageLayout" topLeftCell="A22" zoomScaleNormal="100" workbookViewId="0">
      <selection activeCell="O46" sqref="O46"/>
    </sheetView>
  </sheetViews>
  <sheetFormatPr defaultRowHeight="17.399999999999999"/>
  <cols>
    <col min="1" max="2" width="10.59765625" customWidth="1"/>
    <col min="3" max="3" width="13.19921875" customWidth="1"/>
    <col min="4" max="6" width="16.5" hidden="1" customWidth="1"/>
    <col min="7" max="9" width="16.5" customWidth="1"/>
    <col min="10" max="10" width="16.69921875" hidden="1" customWidth="1"/>
    <col min="11" max="11" width="20.09765625" style="29" hidden="1" customWidth="1"/>
    <col min="12" max="12" width="23.5" hidden="1" customWidth="1"/>
    <col min="13" max="13" width="17.59765625" hidden="1" customWidth="1"/>
    <col min="14" max="14" width="10.8984375" customWidth="1"/>
  </cols>
  <sheetData>
    <row r="1" spans="1:11" ht="24">
      <c r="A1" s="236" t="s">
        <v>209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24">
      <c r="A2" s="204" t="s">
        <v>212</v>
      </c>
      <c r="B2" s="203"/>
      <c r="C2" s="203"/>
      <c r="D2" s="203"/>
      <c r="E2" s="203"/>
      <c r="F2" s="203"/>
      <c r="G2" s="203"/>
      <c r="H2" s="225"/>
      <c r="I2" s="203"/>
      <c r="J2" s="203"/>
      <c r="K2" s="203"/>
    </row>
    <row r="3" spans="1:11">
      <c r="A3" s="207" t="s">
        <v>197</v>
      </c>
      <c r="B3" s="1"/>
      <c r="C3" s="2"/>
      <c r="D3" s="2"/>
      <c r="E3" s="2"/>
      <c r="F3" s="3"/>
      <c r="G3" s="3"/>
      <c r="H3" s="3"/>
      <c r="I3" s="3"/>
      <c r="J3" s="1"/>
      <c r="K3" s="22" t="s">
        <v>61</v>
      </c>
    </row>
    <row r="4" spans="1:11">
      <c r="A4" s="207"/>
      <c r="B4" s="1"/>
      <c r="C4" s="2"/>
      <c r="D4" s="2"/>
      <c r="E4" s="2"/>
      <c r="F4" s="3"/>
      <c r="G4" s="3"/>
      <c r="H4" s="3"/>
      <c r="I4" s="3"/>
      <c r="J4" s="1"/>
      <c r="K4" s="22"/>
    </row>
    <row r="5" spans="1:11" ht="31.8" customHeight="1" thickBot="1">
      <c r="A5" s="4" t="s">
        <v>0</v>
      </c>
      <c r="B5" s="4" t="s">
        <v>1</v>
      </c>
      <c r="C5" s="4" t="s">
        <v>2</v>
      </c>
      <c r="D5" s="4" t="s">
        <v>165</v>
      </c>
      <c r="E5" s="4" t="s">
        <v>175</v>
      </c>
      <c r="F5" s="5" t="s">
        <v>177</v>
      </c>
      <c r="G5" s="5" t="s">
        <v>213</v>
      </c>
      <c r="H5" s="5" t="s">
        <v>215</v>
      </c>
      <c r="I5" s="5" t="s">
        <v>214</v>
      </c>
      <c r="J5" s="5" t="s">
        <v>160</v>
      </c>
      <c r="K5" s="23" t="s">
        <v>62</v>
      </c>
    </row>
    <row r="6" spans="1:11" s="228" customFormat="1">
      <c r="A6" s="237" t="s">
        <v>3</v>
      </c>
      <c r="B6" s="238"/>
      <c r="C6" s="239"/>
      <c r="D6" s="226">
        <f>SUM(D7,D11,D12,D15,D18,D20,D23)</f>
        <v>178733291</v>
      </c>
      <c r="E6" s="226">
        <f>SUM(E7,E11,E12,E15,E18,E20,E23)</f>
        <v>180719619</v>
      </c>
      <c r="F6" s="226">
        <f>SUM(F7,F11,F12,F15,F18,F20,F23)</f>
        <v>195844545</v>
      </c>
      <c r="G6" s="226">
        <f>SUM(G7,G11,G12,G15,G18,G20,G23)</f>
        <v>205693532</v>
      </c>
      <c r="H6" s="232">
        <f>H7+H11+H12+H15+H18+H20+H23</f>
        <v>193406485</v>
      </c>
      <c r="I6" s="122">
        <f>세부예산서!D4</f>
        <v>201985174</v>
      </c>
      <c r="J6" s="226">
        <f t="shared" ref="J6:J23" si="0">I6-G6</f>
        <v>-3708358</v>
      </c>
      <c r="K6" s="227"/>
    </row>
    <row r="7" spans="1:11">
      <c r="A7" s="240" t="s">
        <v>19</v>
      </c>
      <c r="B7" s="240" t="s">
        <v>19</v>
      </c>
      <c r="C7" s="8" t="s">
        <v>11</v>
      </c>
      <c r="D7" s="19">
        <f>SUM(D8:D10)</f>
        <v>125111000</v>
      </c>
      <c r="E7" s="19">
        <f>SUM(E8:E10)</f>
        <v>124246000</v>
      </c>
      <c r="F7" s="39">
        <f>SUM(F8:F10)</f>
        <v>129956000</v>
      </c>
      <c r="G7" s="39">
        <f>SUM(G8:G10)</f>
        <v>131774000</v>
      </c>
      <c r="H7" s="39">
        <f>H10+H9+H8</f>
        <v>126409000</v>
      </c>
      <c r="I7" s="39">
        <f>SUM(I8:I10)</f>
        <v>139588610</v>
      </c>
      <c r="J7" s="20">
        <f t="shared" si="0"/>
        <v>7814610</v>
      </c>
      <c r="K7" s="24"/>
    </row>
    <row r="8" spans="1:11">
      <c r="A8" s="241"/>
      <c r="B8" s="241"/>
      <c r="C8" s="10" t="s">
        <v>40</v>
      </c>
      <c r="D8" s="54">
        <v>117949000</v>
      </c>
      <c r="E8" s="54">
        <v>117084000</v>
      </c>
      <c r="F8" s="37">
        <v>122954000</v>
      </c>
      <c r="G8" s="37">
        <v>122954000</v>
      </c>
      <c r="H8" s="37">
        <v>117797000</v>
      </c>
      <c r="I8" s="37">
        <f>세부예산서!D6</f>
        <v>129508610</v>
      </c>
      <c r="J8" s="20">
        <f t="shared" si="0"/>
        <v>6554610</v>
      </c>
      <c r="K8" s="24"/>
    </row>
    <row r="9" spans="1:11">
      <c r="A9" s="241"/>
      <c r="B9" s="241"/>
      <c r="C9" s="10" t="s">
        <v>41</v>
      </c>
      <c r="D9" s="54">
        <v>5675000</v>
      </c>
      <c r="E9" s="54">
        <v>5675000</v>
      </c>
      <c r="F9" s="37">
        <v>5515000</v>
      </c>
      <c r="G9" s="37">
        <v>6643000</v>
      </c>
      <c r="H9" s="37">
        <v>6485000</v>
      </c>
      <c r="I9" s="37">
        <f>세부예산서!D7</f>
        <v>7592000</v>
      </c>
      <c r="J9" s="20">
        <f t="shared" si="0"/>
        <v>949000</v>
      </c>
      <c r="K9" s="24"/>
    </row>
    <row r="10" spans="1:11">
      <c r="A10" s="242"/>
      <c r="B10" s="242"/>
      <c r="C10" s="10" t="s">
        <v>39</v>
      </c>
      <c r="D10" s="54">
        <v>1487000</v>
      </c>
      <c r="E10" s="54">
        <v>1487000</v>
      </c>
      <c r="F10" s="37">
        <v>1487000</v>
      </c>
      <c r="G10" s="37">
        <v>2177000</v>
      </c>
      <c r="H10" s="37">
        <v>2127000</v>
      </c>
      <c r="I10" s="37">
        <f>세부예산서!D8</f>
        <v>2488000</v>
      </c>
      <c r="J10" s="20">
        <f t="shared" si="0"/>
        <v>311000</v>
      </c>
      <c r="K10" s="25"/>
    </row>
    <row r="11" spans="1:11">
      <c r="A11" s="72" t="s">
        <v>32</v>
      </c>
      <c r="B11" s="72" t="s">
        <v>32</v>
      </c>
      <c r="C11" s="11" t="s">
        <v>42</v>
      </c>
      <c r="D11" s="54">
        <v>28800000</v>
      </c>
      <c r="E11" s="54">
        <v>23870000</v>
      </c>
      <c r="F11" s="37">
        <v>28800000</v>
      </c>
      <c r="G11" s="37">
        <v>28800000</v>
      </c>
      <c r="H11" s="37">
        <v>22290000</v>
      </c>
      <c r="I11" s="37">
        <f>세부예산서!D9</f>
        <v>28800000</v>
      </c>
      <c r="J11" s="20">
        <f t="shared" si="0"/>
        <v>0</v>
      </c>
      <c r="K11" s="24"/>
    </row>
    <row r="12" spans="1:11">
      <c r="A12" s="240" t="s">
        <v>37</v>
      </c>
      <c r="B12" s="240" t="s">
        <v>37</v>
      </c>
      <c r="C12" s="14" t="s">
        <v>155</v>
      </c>
      <c r="D12" s="13">
        <f>SUM(D13:D14)</f>
        <v>1000000</v>
      </c>
      <c r="E12" s="15">
        <f>SUM(E13:E14)</f>
        <v>1000000</v>
      </c>
      <c r="F12" s="13">
        <v>1000000</v>
      </c>
      <c r="G12" s="13">
        <v>5000000</v>
      </c>
      <c r="H12" s="13">
        <f>H14+H13</f>
        <v>4000000</v>
      </c>
      <c r="I12" s="13">
        <f>세부예산서!D11</f>
        <v>1000000</v>
      </c>
      <c r="J12" s="15">
        <f t="shared" si="0"/>
        <v>-4000000</v>
      </c>
      <c r="K12" s="222"/>
    </row>
    <row r="13" spans="1:11">
      <c r="A13" s="241"/>
      <c r="B13" s="241"/>
      <c r="C13" s="10" t="s">
        <v>4</v>
      </c>
      <c r="D13" s="55">
        <v>1000000</v>
      </c>
      <c r="E13" s="54">
        <v>400000</v>
      </c>
      <c r="F13" s="37">
        <v>1000000</v>
      </c>
      <c r="G13" s="37">
        <v>1000000</v>
      </c>
      <c r="H13" s="37">
        <v>4000000</v>
      </c>
      <c r="I13" s="37">
        <f>세부예산서!D12</f>
        <v>1000000</v>
      </c>
      <c r="J13" s="20">
        <f t="shared" si="0"/>
        <v>0</v>
      </c>
      <c r="K13" s="24"/>
    </row>
    <row r="14" spans="1:11">
      <c r="A14" s="242"/>
      <c r="B14" s="242"/>
      <c r="C14" s="10" t="s">
        <v>156</v>
      </c>
      <c r="D14" s="55">
        <v>0</v>
      </c>
      <c r="E14" s="54">
        <v>600000</v>
      </c>
      <c r="F14" s="37">
        <v>0</v>
      </c>
      <c r="G14" s="37">
        <v>0</v>
      </c>
      <c r="H14" s="37">
        <v>0</v>
      </c>
      <c r="I14" s="37">
        <v>0</v>
      </c>
      <c r="J14" s="20">
        <f t="shared" si="0"/>
        <v>0</v>
      </c>
      <c r="K14" s="24"/>
    </row>
    <row r="15" spans="1:11">
      <c r="A15" s="240" t="s">
        <v>20</v>
      </c>
      <c r="B15" s="240" t="s">
        <v>20</v>
      </c>
      <c r="C15" s="8" t="s">
        <v>11</v>
      </c>
      <c r="D15" s="19">
        <f>SUM(D16:D17)</f>
        <v>14500000</v>
      </c>
      <c r="E15" s="19">
        <f>SUM(E16:E17)</f>
        <v>22280100</v>
      </c>
      <c r="F15" s="39">
        <f>SUM(F16:F17)</f>
        <v>19600000</v>
      </c>
      <c r="G15" s="39">
        <f>SUM(G16:G17)</f>
        <v>22087000</v>
      </c>
      <c r="H15" s="39">
        <f>H17+H16</f>
        <v>22680000</v>
      </c>
      <c r="I15" s="39">
        <f>세부예산서!D14</f>
        <v>22050000</v>
      </c>
      <c r="J15" s="15">
        <f t="shared" si="0"/>
        <v>-37000</v>
      </c>
      <c r="K15" s="222"/>
    </row>
    <row r="16" spans="1:11" ht="23.4" customHeight="1">
      <c r="A16" s="241"/>
      <c r="B16" s="241"/>
      <c r="C16" s="72" t="s">
        <v>21</v>
      </c>
      <c r="D16" s="54">
        <v>14400000</v>
      </c>
      <c r="E16" s="54">
        <v>22280100</v>
      </c>
      <c r="F16" s="37">
        <v>19500000</v>
      </c>
      <c r="G16" s="37">
        <v>22000000</v>
      </c>
      <c r="H16" s="37">
        <v>22680000</v>
      </c>
      <c r="I16" s="37">
        <f>세부예산서!D15</f>
        <v>22000000</v>
      </c>
      <c r="J16" s="20">
        <f t="shared" si="0"/>
        <v>0</v>
      </c>
      <c r="K16" s="24"/>
    </row>
    <row r="17" spans="1:13">
      <c r="A17" s="242"/>
      <c r="B17" s="242"/>
      <c r="C17" s="10" t="s">
        <v>22</v>
      </c>
      <c r="D17" s="54">
        <v>100000</v>
      </c>
      <c r="E17" s="54">
        <v>0</v>
      </c>
      <c r="F17" s="37">
        <v>100000</v>
      </c>
      <c r="G17" s="37">
        <v>87000</v>
      </c>
      <c r="H17" s="37">
        <v>0</v>
      </c>
      <c r="I17" s="37">
        <f>세부예산서!D16</f>
        <v>50000</v>
      </c>
      <c r="J17" s="20">
        <f t="shared" si="0"/>
        <v>-37000</v>
      </c>
      <c r="K17" s="24"/>
    </row>
    <row r="18" spans="1:13">
      <c r="A18" s="240" t="s">
        <v>5</v>
      </c>
      <c r="B18" s="240" t="s">
        <v>163</v>
      </c>
      <c r="C18" s="14" t="s">
        <v>164</v>
      </c>
      <c r="D18" s="15">
        <f>D19</f>
        <v>10000</v>
      </c>
      <c r="E18" s="15">
        <f>E19</f>
        <v>15453</v>
      </c>
      <c r="F18" s="13">
        <f>F19</f>
        <v>10000</v>
      </c>
      <c r="G18" s="13">
        <v>20000</v>
      </c>
      <c r="H18" s="13">
        <f>H19</f>
        <v>24953</v>
      </c>
      <c r="I18" s="13">
        <v>20000</v>
      </c>
      <c r="J18" s="15">
        <f t="shared" si="0"/>
        <v>0</v>
      </c>
      <c r="K18" s="222"/>
    </row>
    <row r="19" spans="1:13">
      <c r="A19" s="241"/>
      <c r="B19" s="242"/>
      <c r="C19" s="10" t="s">
        <v>162</v>
      </c>
      <c r="D19" s="54">
        <v>10000</v>
      </c>
      <c r="E19" s="54">
        <v>15453</v>
      </c>
      <c r="F19" s="37">
        <v>10000</v>
      </c>
      <c r="G19" s="37">
        <v>20000</v>
      </c>
      <c r="H19" s="37">
        <v>24953</v>
      </c>
      <c r="I19" s="37">
        <v>20000</v>
      </c>
      <c r="J19" s="20">
        <f t="shared" si="0"/>
        <v>0</v>
      </c>
      <c r="K19" s="24"/>
    </row>
    <row r="20" spans="1:13">
      <c r="A20" s="241"/>
      <c r="B20" s="240" t="s">
        <v>5</v>
      </c>
      <c r="C20" s="8" t="s">
        <v>11</v>
      </c>
      <c r="D20" s="19">
        <f>SUM(D21:D22)</f>
        <v>905000</v>
      </c>
      <c r="E20" s="19">
        <f>SUM(E21:E22)</f>
        <v>900775</v>
      </c>
      <c r="F20" s="39">
        <f>SUM(F21:F22)</f>
        <v>1445000</v>
      </c>
      <c r="G20" s="39">
        <f>SUM(G21:G22)</f>
        <v>730000</v>
      </c>
      <c r="H20" s="39">
        <f>H22+H21</f>
        <v>720000</v>
      </c>
      <c r="I20" s="39">
        <f>SUM(I21:I22)</f>
        <v>730000</v>
      </c>
      <c r="J20" s="15">
        <f t="shared" si="0"/>
        <v>0</v>
      </c>
      <c r="K20" s="222"/>
      <c r="L20">
        <v>40775930</v>
      </c>
      <c r="M20">
        <f>L20-M30</f>
        <v>9227930</v>
      </c>
    </row>
    <row r="21" spans="1:13">
      <c r="A21" s="241"/>
      <c r="B21" s="241"/>
      <c r="C21" s="10" t="s">
        <v>5</v>
      </c>
      <c r="D21" s="54">
        <v>5000</v>
      </c>
      <c r="E21" s="54">
        <v>775</v>
      </c>
      <c r="F21" s="37">
        <v>5000</v>
      </c>
      <c r="G21" s="37">
        <v>10000</v>
      </c>
      <c r="H21" s="37">
        <v>0</v>
      </c>
      <c r="I21" s="37">
        <v>10000</v>
      </c>
      <c r="J21" s="20">
        <f t="shared" si="0"/>
        <v>0</v>
      </c>
      <c r="K21" s="24"/>
      <c r="L21" s="234">
        <v>59420400</v>
      </c>
      <c r="M21" s="58">
        <f>L21-M29</f>
        <v>9092400</v>
      </c>
    </row>
    <row r="22" spans="1:13">
      <c r="A22" s="242"/>
      <c r="B22" s="242"/>
      <c r="C22" s="10" t="s">
        <v>56</v>
      </c>
      <c r="D22" s="54">
        <v>900000</v>
      </c>
      <c r="E22" s="54">
        <v>900000</v>
      </c>
      <c r="F22" s="37">
        <v>1440000</v>
      </c>
      <c r="G22" s="37">
        <v>720000</v>
      </c>
      <c r="H22" s="37">
        <v>720000</v>
      </c>
      <c r="I22" s="37">
        <v>720000</v>
      </c>
      <c r="J22" s="20">
        <f t="shared" si="0"/>
        <v>0</v>
      </c>
      <c r="K22" s="24"/>
      <c r="M22" s="58">
        <f>M20+M21</f>
        <v>18320330</v>
      </c>
    </row>
    <row r="23" spans="1:13">
      <c r="A23" s="12" t="s">
        <v>6</v>
      </c>
      <c r="B23" s="12" t="s">
        <v>6</v>
      </c>
      <c r="C23" s="10" t="s">
        <v>35</v>
      </c>
      <c r="D23" s="54">
        <v>8407291</v>
      </c>
      <c r="E23" s="54">
        <v>8407291</v>
      </c>
      <c r="F23" s="38">
        <v>15033545</v>
      </c>
      <c r="G23" s="205">
        <v>17282532</v>
      </c>
      <c r="H23" s="233">
        <v>17282532</v>
      </c>
      <c r="I23" s="206">
        <f>세부예산서!D22</f>
        <v>9796564</v>
      </c>
      <c r="J23" s="20">
        <f t="shared" si="0"/>
        <v>-7485968</v>
      </c>
      <c r="K23" s="35"/>
    </row>
    <row r="24" spans="1:13">
      <c r="A24" s="208" t="s">
        <v>198</v>
      </c>
      <c r="B24" s="6"/>
      <c r="C24" s="7"/>
      <c r="D24" s="7"/>
      <c r="E24" s="7"/>
      <c r="F24" s="6"/>
      <c r="G24" s="6"/>
      <c r="H24" s="6"/>
      <c r="I24" s="6"/>
      <c r="J24" s="6"/>
      <c r="K24" s="26" t="s">
        <v>61</v>
      </c>
      <c r="L24">
        <v>192739845</v>
      </c>
      <c r="M24">
        <v>193406485</v>
      </c>
    </row>
    <row r="25" spans="1:13" ht="31.2">
      <c r="A25" s="4" t="s">
        <v>0</v>
      </c>
      <c r="B25" s="4" t="s">
        <v>1</v>
      </c>
      <c r="C25" s="4" t="s">
        <v>2</v>
      </c>
      <c r="D25" s="4" t="s">
        <v>165</v>
      </c>
      <c r="E25" s="4" t="s">
        <v>175</v>
      </c>
      <c r="F25" s="5" t="s">
        <v>177</v>
      </c>
      <c r="G25" s="5" t="s">
        <v>213</v>
      </c>
      <c r="H25" s="5" t="s">
        <v>215</v>
      </c>
      <c r="I25" s="5" t="s">
        <v>216</v>
      </c>
      <c r="J25" s="5" t="s">
        <v>160</v>
      </c>
      <c r="K25" s="23" t="s">
        <v>62</v>
      </c>
      <c r="L25">
        <v>193406485</v>
      </c>
      <c r="M25">
        <v>182497776</v>
      </c>
    </row>
    <row r="26" spans="1:13" s="228" customFormat="1">
      <c r="A26" s="243" t="s">
        <v>7</v>
      </c>
      <c r="B26" s="243"/>
      <c r="C26" s="243"/>
      <c r="D26" s="229">
        <f>SUM(D27,D46,D50,D62,D65,)</f>
        <v>178733291</v>
      </c>
      <c r="E26" s="229">
        <f>SUM(E27,E46,E50,E62,E65,)</f>
        <v>180719619</v>
      </c>
      <c r="F26" s="226">
        <f>SUM(F27+F46+F50+F62+F65)</f>
        <v>195844545</v>
      </c>
      <c r="G26" s="226">
        <v>205693532</v>
      </c>
      <c r="H26" s="226">
        <f>H27+H46+H50+H59+H62+H65</f>
        <v>193406485</v>
      </c>
      <c r="I26" s="226">
        <f>세부예산서!D25</f>
        <v>201985174</v>
      </c>
      <c r="J26" s="226">
        <f t="shared" ref="J26:J65" si="1">I26-G26</f>
        <v>-3708358</v>
      </c>
      <c r="K26" s="230"/>
      <c r="L26" s="228">
        <f>L25-L24</f>
        <v>666640</v>
      </c>
      <c r="M26" s="231">
        <f>G6-G26</f>
        <v>0</v>
      </c>
    </row>
    <row r="27" spans="1:13">
      <c r="A27" s="244" t="s">
        <v>8</v>
      </c>
      <c r="B27" s="245" t="s">
        <v>9</v>
      </c>
      <c r="C27" s="245"/>
      <c r="D27" s="21">
        <f>SUM(D28,D35,D38)</f>
        <v>143479000</v>
      </c>
      <c r="E27" s="21">
        <f>SUM(E28,E35,E38)</f>
        <v>139575430</v>
      </c>
      <c r="F27" s="20">
        <f>SUM(F28+F35+F38)</f>
        <v>147644000</v>
      </c>
      <c r="G27" s="20">
        <v>70010440</v>
      </c>
      <c r="H27" s="20">
        <f>H28+H35+H38</f>
        <v>162436712</v>
      </c>
      <c r="I27" s="20">
        <f>세부예산서!D26</f>
        <v>156440610</v>
      </c>
      <c r="J27" s="20">
        <f t="shared" si="1"/>
        <v>86430170</v>
      </c>
      <c r="K27" s="20">
        <f>SUM(K28+K35+K38)</f>
        <v>0</v>
      </c>
      <c r="L27" s="20"/>
      <c r="M27">
        <f>M24-M25</f>
        <v>10908709</v>
      </c>
    </row>
    <row r="28" spans="1:13">
      <c r="A28" s="244"/>
      <c r="B28" s="240" t="s">
        <v>10</v>
      </c>
      <c r="C28" s="8" t="s">
        <v>11</v>
      </c>
      <c r="D28" s="32">
        <f>SUM(D29:D34)</f>
        <v>123809000</v>
      </c>
      <c r="E28" s="32">
        <f>SUM(E29:E34)</f>
        <v>121229880</v>
      </c>
      <c r="F28" s="15">
        <f>SUM(F29:F34)</f>
        <v>128814000</v>
      </c>
      <c r="G28" s="15">
        <v>127174000</v>
      </c>
      <c r="H28" s="15">
        <f>H29+H30+H31+H32+H33+H34</f>
        <v>121288620</v>
      </c>
      <c r="I28" s="15">
        <f>세부예산서!D27</f>
        <v>133928610</v>
      </c>
      <c r="J28" s="15">
        <f t="shared" si="1"/>
        <v>6754610</v>
      </c>
      <c r="K28" s="222"/>
      <c r="L28" t="s">
        <v>217</v>
      </c>
      <c r="M28">
        <v>92491090</v>
      </c>
    </row>
    <row r="29" spans="1:13">
      <c r="A29" s="244"/>
      <c r="B29" s="241"/>
      <c r="C29" s="10" t="s">
        <v>167</v>
      </c>
      <c r="D29" s="33">
        <v>81390000</v>
      </c>
      <c r="E29" s="33">
        <v>81390000</v>
      </c>
      <c r="F29" s="9">
        <v>84927300</v>
      </c>
      <c r="G29" s="9">
        <v>84927300</v>
      </c>
      <c r="H29" s="9">
        <v>81876000</v>
      </c>
      <c r="I29" s="20">
        <f>세부예산서!D28</f>
        <v>89998680</v>
      </c>
      <c r="J29" s="20">
        <f t="shared" si="1"/>
        <v>5071380</v>
      </c>
      <c r="K29" s="24"/>
      <c r="L29" s="58" t="s">
        <v>218</v>
      </c>
      <c r="M29">
        <v>50328000</v>
      </c>
    </row>
    <row r="30" spans="1:13">
      <c r="A30" s="244"/>
      <c r="B30" s="241"/>
      <c r="C30" s="10" t="s">
        <v>166</v>
      </c>
      <c r="D30" s="33">
        <v>18308400</v>
      </c>
      <c r="E30" s="33">
        <v>18308400</v>
      </c>
      <c r="F30" s="9">
        <v>18975300</v>
      </c>
      <c r="G30" s="9">
        <v>18875300</v>
      </c>
      <c r="H30" s="9">
        <v>18320330</v>
      </c>
      <c r="I30" s="20">
        <f>세부예산서!D31</f>
        <v>19688410</v>
      </c>
      <c r="J30" s="20">
        <f t="shared" si="1"/>
        <v>813110</v>
      </c>
      <c r="K30" s="24"/>
      <c r="L30" t="s">
        <v>219</v>
      </c>
      <c r="M30">
        <v>31548000</v>
      </c>
    </row>
    <row r="31" spans="1:13">
      <c r="A31" s="244"/>
      <c r="B31" s="241"/>
      <c r="C31" s="10" t="s">
        <v>12</v>
      </c>
      <c r="D31" s="33">
        <v>8308110</v>
      </c>
      <c r="E31" s="33">
        <v>8308120</v>
      </c>
      <c r="F31" s="9">
        <v>8651720</v>
      </c>
      <c r="G31" s="9">
        <v>8651720</v>
      </c>
      <c r="H31" s="9">
        <v>8311240</v>
      </c>
      <c r="I31" s="20">
        <f>세부예산서!D36</f>
        <v>9139760</v>
      </c>
      <c r="J31" s="20">
        <f t="shared" si="1"/>
        <v>488040</v>
      </c>
      <c r="K31" s="24"/>
      <c r="L31" t="s">
        <v>220</v>
      </c>
      <c r="M31">
        <f>M29+M30</f>
        <v>81876000</v>
      </c>
    </row>
    <row r="32" spans="1:13">
      <c r="A32" s="244"/>
      <c r="B32" s="241"/>
      <c r="C32" s="10" t="s">
        <v>29</v>
      </c>
      <c r="D32" s="33">
        <v>9422490</v>
      </c>
      <c r="E32" s="33">
        <v>8316140</v>
      </c>
      <c r="F32" s="9">
        <v>9739680</v>
      </c>
      <c r="G32" s="9">
        <v>9739680</v>
      </c>
      <c r="H32" s="9">
        <v>8575110</v>
      </c>
      <c r="I32" s="20">
        <f>세부예산서!D37</f>
        <v>10021760</v>
      </c>
      <c r="J32" s="20">
        <f t="shared" si="1"/>
        <v>282080</v>
      </c>
      <c r="K32" s="24"/>
      <c r="L32" t="s">
        <v>221</v>
      </c>
      <c r="M32">
        <f>M28-M31</f>
        <v>10615090</v>
      </c>
    </row>
    <row r="33" spans="1:13">
      <c r="A33" s="244"/>
      <c r="B33" s="241"/>
      <c r="C33" s="10" t="s">
        <v>55</v>
      </c>
      <c r="D33" s="33">
        <v>620000</v>
      </c>
      <c r="E33" s="33">
        <v>604580</v>
      </c>
      <c r="F33" s="9">
        <v>760000</v>
      </c>
      <c r="G33" s="9">
        <v>660000</v>
      </c>
      <c r="H33" s="9">
        <v>632500</v>
      </c>
      <c r="I33" s="20">
        <f>세부예산서!D43</f>
        <v>760000</v>
      </c>
      <c r="J33" s="20">
        <f t="shared" si="1"/>
        <v>100000</v>
      </c>
      <c r="K33" s="24" t="s">
        <v>168</v>
      </c>
    </row>
    <row r="34" spans="1:13">
      <c r="A34" s="244"/>
      <c r="B34" s="241"/>
      <c r="C34" s="10" t="s">
        <v>38</v>
      </c>
      <c r="D34" s="33">
        <v>5760000</v>
      </c>
      <c r="E34" s="33">
        <v>4302640</v>
      </c>
      <c r="F34" s="9">
        <v>5760000</v>
      </c>
      <c r="G34" s="9">
        <v>4320000</v>
      </c>
      <c r="H34" s="9">
        <v>3573440</v>
      </c>
      <c r="I34" s="20">
        <f>세부예산서!D46</f>
        <v>4320000</v>
      </c>
      <c r="J34" s="20">
        <f t="shared" si="1"/>
        <v>0</v>
      </c>
      <c r="K34" s="24" t="s">
        <v>154</v>
      </c>
      <c r="L34" s="59">
        <v>4320000</v>
      </c>
      <c r="M34">
        <v>121288620</v>
      </c>
    </row>
    <row r="35" spans="1:13">
      <c r="A35" s="244"/>
      <c r="B35" s="244" t="s">
        <v>13</v>
      </c>
      <c r="C35" s="14" t="s">
        <v>11</v>
      </c>
      <c r="D35" s="32">
        <f>SUM(D36:D37)</f>
        <v>600000</v>
      </c>
      <c r="E35" s="32">
        <f>SUM(E36:E37)</f>
        <v>268000</v>
      </c>
      <c r="F35" s="13">
        <f>SUM(F36:F37)</f>
        <v>600000</v>
      </c>
      <c r="G35" s="13">
        <v>240000</v>
      </c>
      <c r="H35" s="13">
        <f>H36+H37</f>
        <v>27800</v>
      </c>
      <c r="I35" s="15">
        <f>세부예산서!D48</f>
        <v>290000</v>
      </c>
      <c r="J35" s="15">
        <f t="shared" si="1"/>
        <v>50000</v>
      </c>
      <c r="K35" s="222"/>
      <c r="L35">
        <v>2130320</v>
      </c>
      <c r="M35" s="58">
        <f>M34-H29-H30-H31-H33-H34</f>
        <v>8575110</v>
      </c>
    </row>
    <row r="36" spans="1:13">
      <c r="A36" s="244"/>
      <c r="B36" s="244"/>
      <c r="C36" s="16" t="s">
        <v>33</v>
      </c>
      <c r="D36" s="33">
        <v>120000</v>
      </c>
      <c r="E36" s="33">
        <v>50000</v>
      </c>
      <c r="F36" s="40">
        <v>120000</v>
      </c>
      <c r="G36" s="40">
        <v>120000</v>
      </c>
      <c r="H36" s="40">
        <v>27800</v>
      </c>
      <c r="I36" s="20">
        <f>세부예산서!D49</f>
        <v>50000</v>
      </c>
      <c r="J36" s="20">
        <f t="shared" si="1"/>
        <v>-70000</v>
      </c>
      <c r="K36" s="27"/>
      <c r="L36" s="58">
        <f>L34-L35</f>
        <v>2189680</v>
      </c>
      <c r="M36">
        <f>L36/4</f>
        <v>547420</v>
      </c>
    </row>
    <row r="37" spans="1:13">
      <c r="A37" s="244"/>
      <c r="B37" s="244"/>
      <c r="C37" s="10" t="s">
        <v>31</v>
      </c>
      <c r="D37" s="33">
        <v>480000</v>
      </c>
      <c r="E37" s="33">
        <v>218000</v>
      </c>
      <c r="F37" s="40">
        <v>480000</v>
      </c>
      <c r="G37" s="40">
        <v>120000</v>
      </c>
      <c r="H37" s="40">
        <v>0</v>
      </c>
      <c r="I37" s="20">
        <f>세부예산서!D50</f>
        <v>240000</v>
      </c>
      <c r="J37" s="20">
        <f t="shared" si="1"/>
        <v>120000</v>
      </c>
      <c r="K37" s="24"/>
    </row>
    <row r="38" spans="1:13">
      <c r="A38" s="244"/>
      <c r="B38" s="244" t="s">
        <v>14</v>
      </c>
      <c r="C38" s="14" t="s">
        <v>11</v>
      </c>
      <c r="D38" s="32">
        <f>SUM(D39:D45)</f>
        <v>19070000</v>
      </c>
      <c r="E38" s="32">
        <f>SUM(E39:E45)</f>
        <v>18077550</v>
      </c>
      <c r="F38" s="15">
        <f>SUM(F39:F45)</f>
        <v>18230000</v>
      </c>
      <c r="G38" s="15">
        <v>42596440</v>
      </c>
      <c r="H38" s="15">
        <f>H39+H40+H41+H42+H43+H44+H45</f>
        <v>41120292</v>
      </c>
      <c r="I38" s="15">
        <f>세부예산서!D51</f>
        <v>22222000</v>
      </c>
      <c r="J38" s="15">
        <f t="shared" si="1"/>
        <v>-20374440</v>
      </c>
      <c r="K38" s="222"/>
    </row>
    <row r="39" spans="1:13">
      <c r="A39" s="244"/>
      <c r="B39" s="244"/>
      <c r="C39" s="10" t="s">
        <v>34</v>
      </c>
      <c r="D39" s="33">
        <v>240000</v>
      </c>
      <c r="E39" s="33">
        <v>160000</v>
      </c>
      <c r="F39" s="9">
        <v>200000</v>
      </c>
      <c r="G39" s="9">
        <v>0</v>
      </c>
      <c r="H39" s="9">
        <v>0</v>
      </c>
      <c r="I39" s="20">
        <f>세부예산서!D52</f>
        <v>42000</v>
      </c>
      <c r="J39" s="20">
        <f t="shared" si="1"/>
        <v>42000</v>
      </c>
      <c r="K39" s="24"/>
    </row>
    <row r="40" spans="1:13" ht="21.6">
      <c r="A40" s="244"/>
      <c r="B40" s="244"/>
      <c r="C40" s="10" t="s">
        <v>30</v>
      </c>
      <c r="D40" s="33">
        <v>2400000</v>
      </c>
      <c r="E40" s="33">
        <v>3425410</v>
      </c>
      <c r="F40" s="9">
        <v>3000000</v>
      </c>
      <c r="G40" s="9">
        <v>5000000</v>
      </c>
      <c r="H40" s="9">
        <v>4191640</v>
      </c>
      <c r="I40" s="20">
        <f>세부예산서!D53</f>
        <v>3930000</v>
      </c>
      <c r="J40" s="20">
        <f t="shared" si="1"/>
        <v>-1070000</v>
      </c>
      <c r="K40" s="24" t="s">
        <v>169</v>
      </c>
    </row>
    <row r="41" spans="1:13">
      <c r="A41" s="244"/>
      <c r="B41" s="244"/>
      <c r="C41" s="10" t="s">
        <v>15</v>
      </c>
      <c r="D41" s="33">
        <v>4200000</v>
      </c>
      <c r="E41" s="33">
        <v>2676940</v>
      </c>
      <c r="F41" s="9">
        <v>3000000</v>
      </c>
      <c r="G41" s="9">
        <v>3900000</v>
      </c>
      <c r="H41" s="9">
        <v>3687242</v>
      </c>
      <c r="I41" s="20">
        <f>세부예산서!D54</f>
        <v>4550000</v>
      </c>
      <c r="J41" s="20">
        <f t="shared" si="1"/>
        <v>650000</v>
      </c>
      <c r="K41" s="24"/>
    </row>
    <row r="42" spans="1:13">
      <c r="A42" s="244"/>
      <c r="B42" s="244"/>
      <c r="C42" s="10" t="s">
        <v>16</v>
      </c>
      <c r="D42" s="33">
        <v>1200000</v>
      </c>
      <c r="E42" s="33">
        <v>942200</v>
      </c>
      <c r="F42" s="9">
        <v>1000000</v>
      </c>
      <c r="G42" s="9">
        <v>1754440</v>
      </c>
      <c r="H42" s="9">
        <v>1784440</v>
      </c>
      <c r="I42" s="20">
        <f>세부예산서!D55</f>
        <v>1800000</v>
      </c>
      <c r="J42" s="20">
        <f t="shared" si="1"/>
        <v>45560</v>
      </c>
      <c r="K42" s="24"/>
    </row>
    <row r="43" spans="1:13">
      <c r="A43" s="244"/>
      <c r="B43" s="244"/>
      <c r="C43" s="10" t="s">
        <v>43</v>
      </c>
      <c r="D43" s="33">
        <v>50000</v>
      </c>
      <c r="E43" s="33">
        <v>0</v>
      </c>
      <c r="F43" s="9">
        <v>50000</v>
      </c>
      <c r="G43" s="9">
        <v>900000</v>
      </c>
      <c r="H43" s="9">
        <v>714970</v>
      </c>
      <c r="I43" s="20">
        <f>세부예산서!D56</f>
        <v>1900000</v>
      </c>
      <c r="J43" s="20">
        <f t="shared" si="1"/>
        <v>1000000</v>
      </c>
      <c r="K43" s="24"/>
    </row>
    <row r="44" spans="1:13">
      <c r="A44" s="244"/>
      <c r="B44" s="244"/>
      <c r="C44" s="10" t="s">
        <v>57</v>
      </c>
      <c r="D44" s="33">
        <v>180000</v>
      </c>
      <c r="E44" s="33">
        <v>73000</v>
      </c>
      <c r="F44" s="9">
        <v>180000</v>
      </c>
      <c r="G44" s="9">
        <v>242000</v>
      </c>
      <c r="H44" s="9">
        <v>242000</v>
      </c>
      <c r="I44" s="9">
        <f>세부예산서!D57</f>
        <v>400000</v>
      </c>
      <c r="J44" s="20">
        <f t="shared" si="1"/>
        <v>158000</v>
      </c>
      <c r="K44" s="24"/>
      <c r="L44">
        <v>30742000</v>
      </c>
    </row>
    <row r="45" spans="1:13">
      <c r="A45" s="244"/>
      <c r="B45" s="244"/>
      <c r="C45" s="17" t="s">
        <v>44</v>
      </c>
      <c r="D45" s="33">
        <v>10800000</v>
      </c>
      <c r="E45" s="33">
        <v>10800000</v>
      </c>
      <c r="F45" s="9">
        <v>10800000</v>
      </c>
      <c r="G45" s="9">
        <v>30800000</v>
      </c>
      <c r="H45" s="9">
        <v>30500000</v>
      </c>
      <c r="I45" s="9">
        <f>세부예산서!D58</f>
        <v>9600000</v>
      </c>
      <c r="J45" s="20">
        <f t="shared" si="1"/>
        <v>-21200000</v>
      </c>
      <c r="K45" s="24" t="s">
        <v>199</v>
      </c>
      <c r="L45" s="58">
        <f>L44-G44</f>
        <v>30500000</v>
      </c>
    </row>
    <row r="46" spans="1:13">
      <c r="A46" s="240" t="s">
        <v>17</v>
      </c>
      <c r="B46" s="245" t="s">
        <v>9</v>
      </c>
      <c r="C46" s="245"/>
      <c r="D46" s="21">
        <f>SUM(D47)</f>
        <v>2000000</v>
      </c>
      <c r="E46" s="21">
        <f>E47</f>
        <v>1767480</v>
      </c>
      <c r="F46" s="20">
        <f>SUM(F47)</f>
        <v>400000</v>
      </c>
      <c r="G46" s="20">
        <v>1000000</v>
      </c>
      <c r="H46" s="20">
        <f>H47</f>
        <v>487890</v>
      </c>
      <c r="I46" s="20">
        <f>세부예산서!D59</f>
        <v>300000</v>
      </c>
      <c r="J46" s="20">
        <f t="shared" si="1"/>
        <v>-700000</v>
      </c>
      <c r="K46" s="24"/>
    </row>
    <row r="47" spans="1:13">
      <c r="A47" s="241"/>
      <c r="B47" s="240" t="s">
        <v>23</v>
      </c>
      <c r="C47" s="18" t="s">
        <v>24</v>
      </c>
      <c r="D47" s="32">
        <f>SUM(D48:D49)</f>
        <v>2000000</v>
      </c>
      <c r="E47" s="32">
        <f>SUM(E48:E49)</f>
        <v>1767480</v>
      </c>
      <c r="F47" s="15">
        <f>SUM(F48:F49)</f>
        <v>400000</v>
      </c>
      <c r="G47" s="15">
        <v>1000000</v>
      </c>
      <c r="H47" s="15">
        <f>H48+H49</f>
        <v>487890</v>
      </c>
      <c r="I47" s="15">
        <f>I48+I49</f>
        <v>300000</v>
      </c>
      <c r="J47" s="15">
        <f t="shared" si="1"/>
        <v>-700000</v>
      </c>
      <c r="K47" s="222"/>
    </row>
    <row r="48" spans="1:13">
      <c r="A48" s="241"/>
      <c r="B48" s="241"/>
      <c r="C48" s="10" t="s">
        <v>25</v>
      </c>
      <c r="D48" s="33">
        <v>1800000</v>
      </c>
      <c r="E48" s="33">
        <v>1767480</v>
      </c>
      <c r="F48" s="9">
        <v>200000</v>
      </c>
      <c r="G48" s="9">
        <v>1000000</v>
      </c>
      <c r="H48" s="9">
        <v>487890</v>
      </c>
      <c r="I48" s="20">
        <v>100000</v>
      </c>
      <c r="J48" s="20">
        <f t="shared" si="1"/>
        <v>-900000</v>
      </c>
      <c r="K48" s="24"/>
    </row>
    <row r="49" spans="1:14">
      <c r="A49" s="242"/>
      <c r="B49" s="242"/>
      <c r="C49" s="10" t="s">
        <v>26</v>
      </c>
      <c r="D49" s="33">
        <v>200000</v>
      </c>
      <c r="E49" s="33">
        <v>0</v>
      </c>
      <c r="F49" s="9">
        <v>200000</v>
      </c>
      <c r="G49" s="9">
        <v>0</v>
      </c>
      <c r="H49" s="9">
        <v>0</v>
      </c>
      <c r="I49" s="9">
        <v>200000</v>
      </c>
      <c r="J49" s="20">
        <f t="shared" si="1"/>
        <v>200000</v>
      </c>
      <c r="K49" s="24"/>
      <c r="N49" s="36"/>
    </row>
    <row r="50" spans="1:14">
      <c r="A50" s="240" t="s">
        <v>18</v>
      </c>
      <c r="B50" s="245" t="s">
        <v>9</v>
      </c>
      <c r="C50" s="245"/>
      <c r="D50" s="21">
        <f>D51+D55+D59</f>
        <v>25530800</v>
      </c>
      <c r="E50" s="21">
        <f>SUM(E51,E55,E59)</f>
        <v>21852840</v>
      </c>
      <c r="F50" s="20">
        <f>F51+F55+F59</f>
        <v>25270800</v>
      </c>
      <c r="G50" s="20">
        <v>22970800</v>
      </c>
      <c r="H50" s="20">
        <f>H51+H55</f>
        <v>18355493</v>
      </c>
      <c r="I50" s="20">
        <f>세부예산서!D62</f>
        <v>19780800</v>
      </c>
      <c r="J50" s="20">
        <f t="shared" si="1"/>
        <v>-3190000</v>
      </c>
      <c r="K50" s="24"/>
    </row>
    <row r="51" spans="1:14">
      <c r="A51" s="241"/>
      <c r="B51" s="246" t="s">
        <v>48</v>
      </c>
      <c r="C51" s="8" t="s">
        <v>11</v>
      </c>
      <c r="D51" s="34">
        <f>SUM(D52:D54)</f>
        <v>13380800</v>
      </c>
      <c r="E51" s="34">
        <f>SUM(E52:E54)</f>
        <v>12536700</v>
      </c>
      <c r="F51" s="13">
        <f>SUM(F52:F54)</f>
        <v>13230800</v>
      </c>
      <c r="G51" s="13">
        <v>13280800</v>
      </c>
      <c r="H51" s="13">
        <f>H52+H53+H54</f>
        <v>13160753</v>
      </c>
      <c r="I51" s="13">
        <f>세부예산서!D63</f>
        <v>13280800</v>
      </c>
      <c r="J51" s="20">
        <f t="shared" si="1"/>
        <v>0</v>
      </c>
      <c r="K51" s="24"/>
    </row>
    <row r="52" spans="1:14">
      <c r="A52" s="241"/>
      <c r="B52" s="247"/>
      <c r="C52" s="10" t="s">
        <v>45</v>
      </c>
      <c r="D52" s="33">
        <v>11980800</v>
      </c>
      <c r="E52" s="33">
        <v>11417830</v>
      </c>
      <c r="F52" s="9">
        <v>11980800</v>
      </c>
      <c r="G52" s="9">
        <v>11980800</v>
      </c>
      <c r="H52" s="9">
        <v>12379173</v>
      </c>
      <c r="I52" s="9">
        <f>세부예산서!D64</f>
        <v>11980800</v>
      </c>
      <c r="J52" s="20">
        <f t="shared" si="1"/>
        <v>0</v>
      </c>
      <c r="K52" s="9">
        <v>11980800</v>
      </c>
      <c r="L52" s="9">
        <v>11980800</v>
      </c>
    </row>
    <row r="53" spans="1:14">
      <c r="A53" s="241"/>
      <c r="B53" s="247"/>
      <c r="C53" s="10" t="s">
        <v>46</v>
      </c>
      <c r="D53" s="33">
        <v>1300000</v>
      </c>
      <c r="E53" s="33">
        <v>1108870</v>
      </c>
      <c r="F53" s="9">
        <v>1200000</v>
      </c>
      <c r="G53" s="9">
        <v>1200000</v>
      </c>
      <c r="H53" s="9">
        <v>763580</v>
      </c>
      <c r="I53" s="9">
        <f>세부예산서!D65</f>
        <v>1200000</v>
      </c>
      <c r="J53" s="20">
        <f t="shared" si="1"/>
        <v>0</v>
      </c>
      <c r="K53" s="24"/>
    </row>
    <row r="54" spans="1:14">
      <c r="A54" s="241"/>
      <c r="B54" s="248"/>
      <c r="C54" s="10" t="s">
        <v>47</v>
      </c>
      <c r="D54" s="33">
        <v>100000</v>
      </c>
      <c r="E54" s="33">
        <v>10000</v>
      </c>
      <c r="F54" s="9">
        <v>50000</v>
      </c>
      <c r="G54" s="9">
        <v>100000</v>
      </c>
      <c r="H54" s="9">
        <v>18000</v>
      </c>
      <c r="I54" s="9">
        <f>세부예산서!D66</f>
        <v>100000</v>
      </c>
      <c r="J54" s="20">
        <f t="shared" si="1"/>
        <v>0</v>
      </c>
      <c r="K54" s="24"/>
    </row>
    <row r="55" spans="1:14">
      <c r="A55" s="241"/>
      <c r="B55" s="246" t="s">
        <v>49</v>
      </c>
      <c r="C55" s="8" t="s">
        <v>11</v>
      </c>
      <c r="D55" s="34">
        <f>SUM(D56:D58)</f>
        <v>11240000</v>
      </c>
      <c r="E55" s="34">
        <f>SUM(E56:E58)</f>
        <v>8483780</v>
      </c>
      <c r="F55" s="13">
        <f>SUM(F56:F58)</f>
        <v>10590000</v>
      </c>
      <c r="G55" s="13">
        <v>9690000</v>
      </c>
      <c r="H55" s="13">
        <f>H56+H57+H58</f>
        <v>5194740</v>
      </c>
      <c r="I55" s="13">
        <f>세부예산서!D67</f>
        <v>6500000</v>
      </c>
      <c r="J55" s="20">
        <f t="shared" si="1"/>
        <v>-3190000</v>
      </c>
      <c r="K55" s="24"/>
    </row>
    <row r="56" spans="1:14">
      <c r="A56" s="241"/>
      <c r="B56" s="247"/>
      <c r="C56" s="10" t="s">
        <v>50</v>
      </c>
      <c r="D56" s="33">
        <v>10640000</v>
      </c>
      <c r="E56" s="33">
        <v>7699050</v>
      </c>
      <c r="F56" s="9">
        <v>10390000</v>
      </c>
      <c r="G56" s="9">
        <v>8390000</v>
      </c>
      <c r="H56" s="9">
        <v>5194740</v>
      </c>
      <c r="I56" s="9">
        <f>세부예산서!D68</f>
        <v>6100000</v>
      </c>
      <c r="J56" s="20">
        <f t="shared" si="1"/>
        <v>-2290000</v>
      </c>
      <c r="K56" s="24"/>
    </row>
    <row r="57" spans="1:14">
      <c r="A57" s="241"/>
      <c r="B57" s="247"/>
      <c r="C57" s="10" t="s">
        <v>51</v>
      </c>
      <c r="D57" s="33">
        <v>100000</v>
      </c>
      <c r="E57" s="33">
        <v>84730</v>
      </c>
      <c r="F57" s="9">
        <v>100000</v>
      </c>
      <c r="G57" s="9">
        <v>100000</v>
      </c>
      <c r="H57" s="9">
        <v>0</v>
      </c>
      <c r="I57" s="9">
        <f>세부예산서!D69</f>
        <v>100000</v>
      </c>
      <c r="J57" s="20">
        <f t="shared" si="1"/>
        <v>0</v>
      </c>
      <c r="K57" s="24"/>
    </row>
    <row r="58" spans="1:14">
      <c r="A58" s="242"/>
      <c r="B58" s="248"/>
      <c r="C58" s="10" t="s">
        <v>52</v>
      </c>
      <c r="D58" s="33">
        <v>500000</v>
      </c>
      <c r="E58" s="33">
        <v>700000</v>
      </c>
      <c r="F58" s="9">
        <v>100000</v>
      </c>
      <c r="G58" s="9">
        <v>1200000</v>
      </c>
      <c r="H58" s="9">
        <v>0</v>
      </c>
      <c r="I58" s="9">
        <f>세부예산서!D70</f>
        <v>300000</v>
      </c>
      <c r="J58" s="20">
        <f t="shared" si="1"/>
        <v>-900000</v>
      </c>
      <c r="K58" s="24"/>
    </row>
    <row r="59" spans="1:14">
      <c r="A59" s="240" t="s">
        <v>54</v>
      </c>
      <c r="B59" s="246" t="s">
        <v>53</v>
      </c>
      <c r="C59" s="14" t="s">
        <v>60</v>
      </c>
      <c r="D59" s="32">
        <f>SUM(D60:D61)</f>
        <v>910000</v>
      </c>
      <c r="E59" s="32">
        <f>SUM(E60:E61)</f>
        <v>832360</v>
      </c>
      <c r="F59" s="15">
        <f>SUM(F60:F61)</f>
        <v>1450000</v>
      </c>
      <c r="G59" s="15">
        <v>741000</v>
      </c>
      <c r="H59" s="15">
        <f>H61+0</f>
        <v>666640</v>
      </c>
      <c r="I59" s="15">
        <f>세부예산서!D72</f>
        <v>731000</v>
      </c>
      <c r="J59" s="20">
        <f t="shared" si="1"/>
        <v>-10000</v>
      </c>
      <c r="K59" s="24"/>
    </row>
    <row r="60" spans="1:14">
      <c r="A60" s="249"/>
      <c r="B60" s="247"/>
      <c r="C60" s="10" t="s">
        <v>59</v>
      </c>
      <c r="D60" s="33">
        <v>10000</v>
      </c>
      <c r="E60" s="33">
        <v>110000</v>
      </c>
      <c r="F60" s="9">
        <v>10000</v>
      </c>
      <c r="G60" s="9">
        <v>10000</v>
      </c>
      <c r="H60" s="9">
        <v>0</v>
      </c>
      <c r="I60" s="9">
        <f>세부예산서!D73</f>
        <v>10000</v>
      </c>
      <c r="J60" s="20">
        <f t="shared" si="1"/>
        <v>0</v>
      </c>
      <c r="K60" s="24"/>
    </row>
    <row r="61" spans="1:14">
      <c r="A61" s="250"/>
      <c r="B61" s="248"/>
      <c r="C61" s="16" t="s">
        <v>56</v>
      </c>
      <c r="D61" s="33">
        <v>900000</v>
      </c>
      <c r="E61" s="33">
        <v>722360</v>
      </c>
      <c r="F61" s="9">
        <v>1440000</v>
      </c>
      <c r="G61" s="9">
        <v>731000</v>
      </c>
      <c r="H61" s="9">
        <v>666640</v>
      </c>
      <c r="I61" s="9">
        <f>세부예산서!D74</f>
        <v>721000</v>
      </c>
      <c r="J61" s="20">
        <f t="shared" si="1"/>
        <v>-10000</v>
      </c>
      <c r="K61" s="28"/>
    </row>
    <row r="62" spans="1:14">
      <c r="A62" s="240" t="s">
        <v>27</v>
      </c>
      <c r="B62" s="251" t="s">
        <v>211</v>
      </c>
      <c r="C62" s="252"/>
      <c r="D62" s="21">
        <f>SUM(D63:D64)</f>
        <v>3500000</v>
      </c>
      <c r="E62" s="21">
        <f>SUM(E63:E64)</f>
        <v>241337</v>
      </c>
      <c r="F62" s="20">
        <f>SUM(F63:F64)</f>
        <v>2200000</v>
      </c>
      <c r="G62" s="20">
        <v>1074728</v>
      </c>
      <c r="H62" s="20">
        <f>H64+H63</f>
        <v>551041</v>
      </c>
      <c r="I62" s="20">
        <f>세부예산서!D75</f>
        <v>4006000</v>
      </c>
      <c r="J62" s="20">
        <f t="shared" si="1"/>
        <v>2931272</v>
      </c>
      <c r="K62" s="24"/>
    </row>
    <row r="63" spans="1:14">
      <c r="A63" s="241"/>
      <c r="B63" s="253" t="s">
        <v>27</v>
      </c>
      <c r="C63" s="11" t="s">
        <v>27</v>
      </c>
      <c r="D63" s="33">
        <v>3500000</v>
      </c>
      <c r="E63" s="33">
        <v>0</v>
      </c>
      <c r="F63" s="9">
        <v>2200000</v>
      </c>
      <c r="G63" s="9">
        <v>468728</v>
      </c>
      <c r="H63" s="9">
        <v>0</v>
      </c>
      <c r="I63" s="9">
        <f>세부예산서!D76</f>
        <v>3500000</v>
      </c>
      <c r="J63" s="20">
        <f t="shared" si="1"/>
        <v>3031272</v>
      </c>
      <c r="K63" s="9"/>
      <c r="L63" s="9">
        <v>2200000</v>
      </c>
      <c r="M63" s="59">
        <v>1300000</v>
      </c>
    </row>
    <row r="64" spans="1:14">
      <c r="A64" s="242"/>
      <c r="B64" s="254"/>
      <c r="C64" s="11" t="s">
        <v>28</v>
      </c>
      <c r="D64" s="33">
        <v>0</v>
      </c>
      <c r="E64" s="33">
        <v>241337</v>
      </c>
      <c r="F64" s="9">
        <v>0</v>
      </c>
      <c r="G64" s="9">
        <v>606000</v>
      </c>
      <c r="H64" s="9">
        <v>551041</v>
      </c>
      <c r="I64" s="9">
        <f>세부예산서!D77</f>
        <v>506000</v>
      </c>
      <c r="J64" s="20">
        <f t="shared" si="1"/>
        <v>-100000</v>
      </c>
      <c r="K64" s="24"/>
      <c r="L64">
        <v>182497776</v>
      </c>
    </row>
    <row r="65" spans="1:13" ht="18" thickBot="1">
      <c r="A65" s="209" t="s">
        <v>6</v>
      </c>
      <c r="B65" s="210" t="s">
        <v>6</v>
      </c>
      <c r="C65" s="210" t="s">
        <v>36</v>
      </c>
      <c r="D65" s="211">
        <v>4223491</v>
      </c>
      <c r="E65" s="212">
        <v>17282532</v>
      </c>
      <c r="F65" s="211">
        <v>20329745</v>
      </c>
      <c r="G65" s="211">
        <v>9796564</v>
      </c>
      <c r="H65" s="213">
        <v>10908709</v>
      </c>
      <c r="I65" s="213">
        <f>세부예산서!D78</f>
        <v>20726764</v>
      </c>
      <c r="J65" s="214">
        <f t="shared" si="1"/>
        <v>10930200</v>
      </c>
      <c r="K65" s="215"/>
      <c r="L65">
        <v>10908709</v>
      </c>
    </row>
    <row r="66" spans="1:13">
      <c r="F66" s="30"/>
      <c r="G66" s="30"/>
      <c r="H66" s="30"/>
      <c r="I66" s="30"/>
      <c r="J66" s="235"/>
      <c r="K66" s="235"/>
      <c r="L66" s="31">
        <f>L64+L65</f>
        <v>193406485</v>
      </c>
      <c r="M66" s="41"/>
    </row>
    <row r="67" spans="1:13">
      <c r="F67" s="42"/>
      <c r="G67" s="42"/>
      <c r="H67" s="42"/>
      <c r="I67" s="42"/>
      <c r="J67" s="235"/>
      <c r="K67" s="235"/>
      <c r="L67" s="31"/>
      <c r="M67" s="43"/>
    </row>
    <row r="68" spans="1:13">
      <c r="F68" s="42"/>
      <c r="G68" s="42"/>
      <c r="H68" s="42"/>
      <c r="I68" s="42"/>
      <c r="J68" s="235"/>
      <c r="K68" s="235"/>
      <c r="L68" s="31"/>
      <c r="M68" s="43"/>
    </row>
    <row r="69" spans="1:13">
      <c r="F69" s="42"/>
      <c r="G69" s="42"/>
      <c r="H69" s="42"/>
      <c r="I69" s="42"/>
      <c r="J69" s="235"/>
      <c r="K69" s="235"/>
      <c r="L69" s="31"/>
      <c r="M69" s="43"/>
    </row>
    <row r="70" spans="1:13">
      <c r="F70" s="42"/>
      <c r="G70" s="42"/>
      <c r="H70" s="42"/>
      <c r="I70" s="42"/>
      <c r="J70" s="235"/>
      <c r="K70" s="235"/>
      <c r="L70" s="31"/>
      <c r="M70" s="43"/>
    </row>
    <row r="71" spans="1:13">
      <c r="F71" s="42"/>
      <c r="G71" s="42"/>
      <c r="H71" s="42"/>
      <c r="I71" s="42"/>
      <c r="J71" s="235"/>
      <c r="K71" s="235"/>
      <c r="L71" s="31"/>
      <c r="M71" s="43"/>
    </row>
    <row r="72" spans="1:13">
      <c r="F72" s="42"/>
      <c r="G72" s="42"/>
      <c r="H72" s="42"/>
      <c r="I72" s="42"/>
      <c r="J72" s="235"/>
      <c r="K72" s="235"/>
      <c r="L72" s="31"/>
      <c r="M72" s="43"/>
    </row>
  </sheetData>
  <mergeCells count="36">
    <mergeCell ref="A59:A61"/>
    <mergeCell ref="B59:B61"/>
    <mergeCell ref="A62:A64"/>
    <mergeCell ref="B62:C62"/>
    <mergeCell ref="B63:B64"/>
    <mergeCell ref="A46:A49"/>
    <mergeCell ref="B46:C46"/>
    <mergeCell ref="B47:B49"/>
    <mergeCell ref="A50:A58"/>
    <mergeCell ref="B50:C50"/>
    <mergeCell ref="B51:B54"/>
    <mergeCell ref="B55:B58"/>
    <mergeCell ref="B20:B22"/>
    <mergeCell ref="A26:C26"/>
    <mergeCell ref="A27:A45"/>
    <mergeCell ref="B27:C27"/>
    <mergeCell ref="B28:B34"/>
    <mergeCell ref="B35:B37"/>
    <mergeCell ref="B38:B45"/>
    <mergeCell ref="A18:A22"/>
    <mergeCell ref="B18:B19"/>
    <mergeCell ref="A1:K1"/>
    <mergeCell ref="A6:C6"/>
    <mergeCell ref="A7:A10"/>
    <mergeCell ref="B7:B10"/>
    <mergeCell ref="A15:A17"/>
    <mergeCell ref="B15:B17"/>
    <mergeCell ref="A12:A14"/>
    <mergeCell ref="B12:B14"/>
    <mergeCell ref="J71:K71"/>
    <mergeCell ref="J72:K72"/>
    <mergeCell ref="J66:K66"/>
    <mergeCell ref="J67:K67"/>
    <mergeCell ref="J68:K68"/>
    <mergeCell ref="J69:K69"/>
    <mergeCell ref="J70:K70"/>
  </mergeCells>
  <phoneticPr fontId="1" type="noConversion"/>
  <printOptions horizontalCentered="1"/>
  <pageMargins left="0.23622047244094491" right="0.23622047244094491" top="0.74803149606299213" bottom="0.5511811023622047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72"/>
  <sheetViews>
    <sheetView zoomScale="96" zoomScaleNormal="96" workbookViewId="0">
      <selection activeCell="M59" sqref="M59"/>
    </sheetView>
  </sheetViews>
  <sheetFormatPr defaultRowHeight="17.399999999999999"/>
  <cols>
    <col min="1" max="1" width="9" customWidth="1"/>
    <col min="2" max="2" width="8" customWidth="1"/>
    <col min="3" max="3" width="8.59765625" customWidth="1"/>
    <col min="4" max="4" width="11.8984375" customWidth="1"/>
    <col min="5" max="5" width="12.296875" style="141" customWidth="1"/>
    <col min="6" max="6" width="10.3984375" customWidth="1"/>
    <col min="7" max="7" width="13.69921875" customWidth="1"/>
    <col min="8" max="8" width="11.8984375" customWidth="1"/>
    <col min="9" max="9" width="9.09765625" customWidth="1"/>
    <col min="10" max="10" width="2.296875" customWidth="1"/>
    <col min="11" max="11" width="10" customWidth="1"/>
    <col min="12" max="18" width="9.3984375" customWidth="1"/>
    <col min="19" max="19" width="13.09765625" hidden="1" customWidth="1"/>
    <col min="20" max="20" width="13.3984375" hidden="1" customWidth="1"/>
    <col min="21" max="21" width="13.69921875" hidden="1" customWidth="1"/>
    <col min="22" max="22" width="12.19921875" customWidth="1"/>
    <col min="23" max="23" width="8.796875" customWidth="1"/>
    <col min="24" max="24" width="11.8984375" style="58" customWidth="1"/>
    <col min="25" max="25" width="9.5" style="58" bestFit="1" customWidth="1"/>
    <col min="26" max="26" width="13.296875" style="58" customWidth="1"/>
    <col min="27" max="27" width="9.8984375" style="58" bestFit="1" customWidth="1"/>
    <col min="28" max="33" width="8.796875" style="58"/>
  </cols>
  <sheetData>
    <row r="1" spans="1:25" ht="33.75" customHeight="1">
      <c r="A1" s="313" t="s">
        <v>210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</row>
    <row r="2" spans="1:25" ht="18" thickBot="1">
      <c r="A2" s="44" t="s">
        <v>194</v>
      </c>
      <c r="B2" s="45"/>
      <c r="C2" s="45"/>
      <c r="D2" s="46"/>
      <c r="E2" s="140"/>
      <c r="F2" s="47"/>
      <c r="G2" s="47"/>
      <c r="H2" s="47"/>
      <c r="I2" s="47"/>
      <c r="J2" s="48"/>
      <c r="K2" s="49"/>
      <c r="S2" s="58">
        <f>L4-L6</f>
        <v>10086000</v>
      </c>
      <c r="T2">
        <f>T3+U3</f>
        <v>30972623</v>
      </c>
    </row>
    <row r="3" spans="1:25" ht="18" thickBot="1">
      <c r="A3" s="50" t="s">
        <v>63</v>
      </c>
      <c r="B3" s="61" t="s">
        <v>64</v>
      </c>
      <c r="C3" s="90" t="s">
        <v>65</v>
      </c>
      <c r="D3" s="94" t="s">
        <v>200</v>
      </c>
      <c r="E3" s="280" t="s">
        <v>66</v>
      </c>
      <c r="F3" s="281"/>
      <c r="G3" s="281"/>
      <c r="H3" s="281"/>
      <c r="I3" s="281"/>
      <c r="J3" s="281"/>
      <c r="K3" s="282"/>
      <c r="L3" s="85" t="s">
        <v>185</v>
      </c>
      <c r="M3" s="85" t="s">
        <v>186</v>
      </c>
      <c r="N3" s="85" t="s">
        <v>187</v>
      </c>
      <c r="O3" s="85" t="s">
        <v>188</v>
      </c>
      <c r="P3" s="85" t="s">
        <v>189</v>
      </c>
      <c r="Q3" s="85" t="s">
        <v>190</v>
      </c>
      <c r="R3" s="85" t="s">
        <v>191</v>
      </c>
      <c r="S3" s="58">
        <f>L5+M5+N5+O5+P5+Q5+R5</f>
        <v>0</v>
      </c>
      <c r="T3">
        <v>28800000</v>
      </c>
      <c r="U3">
        <v>2172623</v>
      </c>
    </row>
    <row r="4" spans="1:25">
      <c r="A4" s="295" t="s">
        <v>67</v>
      </c>
      <c r="B4" s="296"/>
      <c r="C4" s="297"/>
      <c r="D4" s="122">
        <f>SUM(D5,D9,D11,D14,D17,D21)</f>
        <v>201985174</v>
      </c>
      <c r="E4" s="142"/>
      <c r="F4" s="314"/>
      <c r="G4" s="314"/>
      <c r="H4" s="314"/>
      <c r="I4" s="314"/>
      <c r="J4" s="143"/>
      <c r="K4" s="144"/>
      <c r="L4" s="123">
        <f t="shared" ref="L4:R4" si="0">SUM(L6:L22)</f>
        <v>139594610</v>
      </c>
      <c r="M4" s="123">
        <f t="shared" si="0"/>
        <v>30929309</v>
      </c>
      <c r="N4" s="123">
        <f t="shared" si="0"/>
        <v>27399055</v>
      </c>
      <c r="O4" s="123">
        <v>51000</v>
      </c>
      <c r="P4" s="123">
        <f t="shared" si="0"/>
        <v>3179683</v>
      </c>
      <c r="Q4" s="123">
        <f t="shared" si="0"/>
        <v>721000</v>
      </c>
      <c r="R4" s="123">
        <f t="shared" si="0"/>
        <v>110517</v>
      </c>
      <c r="S4" s="84">
        <f>SUM(L4:R4)</f>
        <v>201985174</v>
      </c>
      <c r="T4" s="65"/>
      <c r="U4" s="65"/>
      <c r="V4" s="65"/>
      <c r="W4" s="65"/>
      <c r="X4" s="134"/>
      <c r="Y4" s="134"/>
    </row>
    <row r="5" spans="1:25">
      <c r="A5" s="263" t="s">
        <v>19</v>
      </c>
      <c r="B5" s="257" t="s">
        <v>68</v>
      </c>
      <c r="C5" s="258"/>
      <c r="D5" s="120">
        <f>SUM(D6:D8)</f>
        <v>139588610</v>
      </c>
      <c r="E5" s="145"/>
      <c r="F5" s="288"/>
      <c r="G5" s="288"/>
      <c r="H5" s="288"/>
      <c r="I5" s="288"/>
      <c r="J5" s="146"/>
      <c r="K5" s="147"/>
      <c r="L5" s="121"/>
      <c r="M5" s="121"/>
      <c r="N5" s="121"/>
      <c r="O5" s="121"/>
      <c r="P5" s="121"/>
      <c r="Q5" s="121"/>
      <c r="R5" s="121"/>
      <c r="S5" s="65">
        <v>199444545</v>
      </c>
      <c r="T5" s="65">
        <f>L6+L7+L8</f>
        <v>139588610</v>
      </c>
      <c r="U5" s="65"/>
      <c r="V5" s="65"/>
      <c r="W5" s="65"/>
      <c r="X5" s="134"/>
      <c r="Y5" s="134"/>
    </row>
    <row r="6" spans="1:25">
      <c r="A6" s="263"/>
      <c r="B6" s="266" t="s">
        <v>19</v>
      </c>
      <c r="C6" s="91" t="s">
        <v>40</v>
      </c>
      <c r="D6" s="95">
        <f>L6</f>
        <v>129508610</v>
      </c>
      <c r="E6" s="148" t="s">
        <v>69</v>
      </c>
      <c r="F6" s="287" t="s">
        <v>152</v>
      </c>
      <c r="G6" s="287"/>
      <c r="H6" s="287"/>
      <c r="I6" s="287"/>
      <c r="J6" s="149"/>
      <c r="K6" s="150">
        <v>122954000</v>
      </c>
      <c r="L6" s="86">
        <v>129508610</v>
      </c>
      <c r="M6" s="86"/>
      <c r="N6" s="87"/>
      <c r="O6" s="87"/>
      <c r="P6" s="87"/>
      <c r="Q6" s="87"/>
      <c r="R6" s="87"/>
      <c r="S6" s="65">
        <f>S4-S5</f>
        <v>2540629</v>
      </c>
      <c r="T6" s="65"/>
      <c r="U6" s="65"/>
      <c r="V6" s="65"/>
      <c r="W6" s="65"/>
      <c r="X6" s="134"/>
      <c r="Y6" s="134"/>
    </row>
    <row r="7" spans="1:25">
      <c r="A7" s="263"/>
      <c r="B7" s="266"/>
      <c r="C7" s="91" t="s">
        <v>113</v>
      </c>
      <c r="D7" s="96">
        <f t="shared" ref="D7:D10" si="1">K7</f>
        <v>7592000</v>
      </c>
      <c r="E7" s="148" t="s">
        <v>70</v>
      </c>
      <c r="F7" s="287"/>
      <c r="G7" s="287"/>
      <c r="H7" s="287"/>
      <c r="I7" s="287"/>
      <c r="J7" s="149"/>
      <c r="K7" s="151">
        <v>7592000</v>
      </c>
      <c r="L7" s="86">
        <f>D7</f>
        <v>7592000</v>
      </c>
      <c r="M7" s="86"/>
      <c r="N7" s="87"/>
      <c r="O7" s="87"/>
      <c r="P7" s="87"/>
      <c r="Q7" s="87"/>
      <c r="R7" s="87"/>
      <c r="S7" s="65"/>
      <c r="T7" s="65"/>
      <c r="U7" s="65"/>
      <c r="V7" s="65"/>
      <c r="W7" s="65"/>
      <c r="X7" s="134"/>
      <c r="Y7" s="134"/>
    </row>
    <row r="8" spans="1:25">
      <c r="A8" s="263"/>
      <c r="B8" s="266"/>
      <c r="C8" s="91" t="s">
        <v>196</v>
      </c>
      <c r="D8" s="96">
        <f t="shared" si="1"/>
        <v>2488000</v>
      </c>
      <c r="E8" s="148" t="s">
        <v>193</v>
      </c>
      <c r="F8" s="287"/>
      <c r="G8" s="287"/>
      <c r="H8" s="287"/>
      <c r="I8" s="287"/>
      <c r="J8" s="149"/>
      <c r="K8" s="151">
        <v>2488000</v>
      </c>
      <c r="L8" s="86">
        <f>D8</f>
        <v>2488000</v>
      </c>
      <c r="M8" s="86"/>
      <c r="N8" s="87"/>
      <c r="O8" s="87"/>
      <c r="P8" s="87"/>
      <c r="Q8" s="87"/>
      <c r="R8" s="87"/>
      <c r="S8" s="65">
        <f>D5+D9+D11+D14+D17+D21</f>
        <v>201985174</v>
      </c>
      <c r="T8" s="65">
        <v>56955240</v>
      </c>
      <c r="U8" s="65"/>
      <c r="V8" s="65"/>
      <c r="W8" s="65"/>
      <c r="X8" s="134"/>
      <c r="Y8" s="134"/>
    </row>
    <row r="9" spans="1:25">
      <c r="A9" s="263" t="s">
        <v>32</v>
      </c>
      <c r="B9" s="298" t="s">
        <v>68</v>
      </c>
      <c r="C9" s="299"/>
      <c r="D9" s="120">
        <f>SUM(D10:D10)</f>
        <v>28800000</v>
      </c>
      <c r="E9" s="145"/>
      <c r="F9" s="288"/>
      <c r="G9" s="288"/>
      <c r="H9" s="288"/>
      <c r="I9" s="288"/>
      <c r="J9" s="152"/>
      <c r="K9" s="147"/>
      <c r="L9" s="121"/>
      <c r="M9" s="121"/>
      <c r="N9" s="121"/>
      <c r="O9" s="121"/>
      <c r="P9" s="121"/>
      <c r="Q9" s="121"/>
      <c r="R9" s="121"/>
      <c r="S9" s="65">
        <f>L4-D5</f>
        <v>6000</v>
      </c>
      <c r="T9" s="65">
        <v>71883370</v>
      </c>
      <c r="U9" s="65"/>
      <c r="V9" s="65"/>
      <c r="W9" s="65"/>
      <c r="X9" s="134"/>
      <c r="Y9" s="134"/>
    </row>
    <row r="10" spans="1:25" ht="24" customHeight="1">
      <c r="A10" s="263"/>
      <c r="B10" s="62" t="s">
        <v>32</v>
      </c>
      <c r="C10" s="91" t="s">
        <v>42</v>
      </c>
      <c r="D10" s="95">
        <f t="shared" si="1"/>
        <v>28800000</v>
      </c>
      <c r="E10" s="148" t="s">
        <v>71</v>
      </c>
      <c r="F10" s="300" t="s">
        <v>148</v>
      </c>
      <c r="G10" s="300"/>
      <c r="H10" s="300"/>
      <c r="I10" s="300"/>
      <c r="J10" s="149" t="s">
        <v>72</v>
      </c>
      <c r="K10" s="151">
        <v>28800000</v>
      </c>
      <c r="L10" s="86"/>
      <c r="M10" s="86">
        <f>D10</f>
        <v>28800000</v>
      </c>
      <c r="N10" s="87"/>
      <c r="O10" s="87"/>
      <c r="P10" s="87"/>
      <c r="Q10" s="87"/>
      <c r="R10" s="87"/>
      <c r="S10" s="65">
        <f>L6+L7+L8</f>
        <v>139588610</v>
      </c>
      <c r="T10" s="65">
        <f>T8+T9</f>
        <v>128838610</v>
      </c>
      <c r="U10" s="65"/>
      <c r="V10" s="65"/>
      <c r="W10" s="65"/>
      <c r="X10" s="134"/>
      <c r="Y10" s="134"/>
    </row>
    <row r="11" spans="1:25">
      <c r="A11" s="290" t="s">
        <v>73</v>
      </c>
      <c r="B11" s="257" t="s">
        <v>68</v>
      </c>
      <c r="C11" s="258"/>
      <c r="D11" s="124">
        <f>D12</f>
        <v>1000000</v>
      </c>
      <c r="E11" s="153"/>
      <c r="F11" s="316"/>
      <c r="G11" s="316"/>
      <c r="H11" s="316"/>
      <c r="I11" s="316"/>
      <c r="J11" s="154"/>
      <c r="K11" s="155"/>
      <c r="L11" s="121"/>
      <c r="M11" s="121"/>
      <c r="N11" s="121"/>
      <c r="O11" s="121"/>
      <c r="P11" s="121"/>
      <c r="Q11" s="121"/>
      <c r="R11" s="121"/>
      <c r="S11" s="65">
        <f>L4-S10</f>
        <v>6000</v>
      </c>
      <c r="T11" s="65">
        <v>660000</v>
      </c>
      <c r="U11" s="65"/>
      <c r="V11" s="65"/>
      <c r="W11" s="65"/>
      <c r="X11" s="134"/>
      <c r="Y11" s="134"/>
    </row>
    <row r="12" spans="1:25">
      <c r="A12" s="291"/>
      <c r="B12" s="293" t="s">
        <v>73</v>
      </c>
      <c r="C12" s="92" t="s">
        <v>74</v>
      </c>
      <c r="D12" s="95">
        <v>1000000</v>
      </c>
      <c r="E12" s="148" t="s">
        <v>4</v>
      </c>
      <c r="F12" s="286"/>
      <c r="G12" s="286"/>
      <c r="H12" s="286"/>
      <c r="I12" s="286"/>
      <c r="J12" s="156"/>
      <c r="K12" s="157">
        <v>1000000</v>
      </c>
      <c r="L12" s="86"/>
      <c r="M12" s="86"/>
      <c r="N12" s="87"/>
      <c r="O12" s="87"/>
      <c r="P12" s="87">
        <v>1000000</v>
      </c>
      <c r="Q12" s="87"/>
      <c r="R12" s="87"/>
      <c r="S12" s="65">
        <f>L4-D5</f>
        <v>6000</v>
      </c>
      <c r="T12" s="65">
        <f>T10+T11</f>
        <v>129498610</v>
      </c>
      <c r="U12" s="65"/>
      <c r="V12" s="65"/>
      <c r="W12" s="65"/>
      <c r="X12" s="134"/>
      <c r="Y12" s="134"/>
    </row>
    <row r="13" spans="1:25">
      <c r="A13" s="292"/>
      <c r="B13" s="294"/>
      <c r="C13" s="92" t="s">
        <v>157</v>
      </c>
      <c r="D13" s="95">
        <f>K13</f>
        <v>0</v>
      </c>
      <c r="E13" s="148" t="s">
        <v>158</v>
      </c>
      <c r="F13" s="286"/>
      <c r="G13" s="286"/>
      <c r="H13" s="286"/>
      <c r="I13" s="286"/>
      <c r="J13" s="156"/>
      <c r="K13" s="157">
        <v>0</v>
      </c>
      <c r="L13" s="86"/>
      <c r="M13" s="86"/>
      <c r="N13" s="87"/>
      <c r="O13" s="87"/>
      <c r="P13" s="87"/>
      <c r="Q13" s="87"/>
      <c r="R13" s="87"/>
      <c r="S13" s="65"/>
      <c r="T13" s="65"/>
      <c r="U13" s="65"/>
      <c r="V13" s="65"/>
      <c r="W13" s="65"/>
      <c r="X13" s="134"/>
      <c r="Y13" s="134"/>
    </row>
    <row r="14" spans="1:25">
      <c r="A14" s="263" t="s">
        <v>75</v>
      </c>
      <c r="B14" s="257" t="s">
        <v>68</v>
      </c>
      <c r="C14" s="258"/>
      <c r="D14" s="124">
        <f>SUM(D15:D16)</f>
        <v>22050000</v>
      </c>
      <c r="E14" s="145"/>
      <c r="F14" s="288"/>
      <c r="G14" s="288"/>
      <c r="H14" s="288"/>
      <c r="I14" s="288"/>
      <c r="J14" s="146"/>
      <c r="K14" s="147"/>
      <c r="L14" s="121"/>
      <c r="M14" s="121"/>
      <c r="N14" s="121"/>
      <c r="O14" s="121"/>
      <c r="P14" s="121"/>
      <c r="Q14" s="121"/>
      <c r="R14" s="121"/>
      <c r="S14" s="65"/>
      <c r="T14" s="65"/>
      <c r="U14" s="65"/>
      <c r="V14" s="65"/>
      <c r="W14" s="65"/>
      <c r="X14" s="134"/>
      <c r="Y14" s="134"/>
    </row>
    <row r="15" spans="1:25" ht="28.5" customHeight="1">
      <c r="A15" s="263"/>
      <c r="B15" s="266" t="s">
        <v>20</v>
      </c>
      <c r="C15" s="92" t="s">
        <v>21</v>
      </c>
      <c r="D15" s="95">
        <v>22000000</v>
      </c>
      <c r="E15" s="148" t="s">
        <v>76</v>
      </c>
      <c r="F15" s="317"/>
      <c r="G15" s="317"/>
      <c r="H15" s="317"/>
      <c r="I15" s="317"/>
      <c r="J15" s="158"/>
      <c r="K15" s="150">
        <v>22000000</v>
      </c>
      <c r="L15" s="86"/>
      <c r="M15" s="86"/>
      <c r="N15" s="87">
        <f>D15</f>
        <v>22000000</v>
      </c>
      <c r="O15" s="87"/>
      <c r="P15" s="87"/>
      <c r="Q15" s="87"/>
      <c r="R15" s="87"/>
      <c r="S15" s="65"/>
      <c r="T15" s="65"/>
      <c r="U15" s="65"/>
      <c r="V15" s="65"/>
      <c r="W15" s="65"/>
      <c r="X15" s="134"/>
      <c r="Y15" s="134"/>
    </row>
    <row r="16" spans="1:25">
      <c r="A16" s="263"/>
      <c r="B16" s="266"/>
      <c r="C16" s="92" t="s">
        <v>22</v>
      </c>
      <c r="D16" s="95">
        <f>K16</f>
        <v>50000</v>
      </c>
      <c r="E16" s="148" t="s">
        <v>22</v>
      </c>
      <c r="F16" s="287"/>
      <c r="G16" s="287"/>
      <c r="H16" s="287"/>
      <c r="I16" s="287"/>
      <c r="J16" s="158"/>
      <c r="K16" s="150">
        <v>50000</v>
      </c>
      <c r="L16" s="86"/>
      <c r="M16" s="86"/>
      <c r="N16" s="87"/>
      <c r="O16" s="87">
        <f>D16</f>
        <v>50000</v>
      </c>
      <c r="P16" s="87"/>
      <c r="Q16" s="87"/>
      <c r="R16" s="87"/>
      <c r="S16" s="65"/>
      <c r="T16" s="65"/>
      <c r="U16" s="65"/>
      <c r="V16" s="65"/>
      <c r="W16" s="65"/>
      <c r="X16" s="134"/>
      <c r="Y16" s="134"/>
    </row>
    <row r="17" spans="1:33">
      <c r="A17" s="263" t="s">
        <v>58</v>
      </c>
      <c r="B17" s="257" t="s">
        <v>68</v>
      </c>
      <c r="C17" s="258"/>
      <c r="D17" s="124">
        <f>SUM(D18:D20)</f>
        <v>750000</v>
      </c>
      <c r="E17" s="145"/>
      <c r="F17" s="288"/>
      <c r="G17" s="288"/>
      <c r="H17" s="288"/>
      <c r="I17" s="288"/>
      <c r="J17" s="146"/>
      <c r="K17" s="159"/>
      <c r="L17" s="121"/>
      <c r="M17" s="121"/>
      <c r="N17" s="121"/>
      <c r="O17" s="121"/>
      <c r="P17" s="121"/>
      <c r="Q17" s="121"/>
      <c r="R17" s="121"/>
      <c r="S17" s="65"/>
      <c r="T17" s="65"/>
      <c r="U17" s="65"/>
      <c r="V17" s="65"/>
      <c r="W17" s="65"/>
      <c r="X17" s="134"/>
      <c r="Y17" s="134"/>
    </row>
    <row r="18" spans="1:33">
      <c r="A18" s="263"/>
      <c r="B18" s="62" t="s">
        <v>162</v>
      </c>
      <c r="C18" s="92" t="s">
        <v>77</v>
      </c>
      <c r="D18" s="95">
        <f>K18</f>
        <v>20000</v>
      </c>
      <c r="E18" s="148" t="s">
        <v>77</v>
      </c>
      <c r="F18" s="158"/>
      <c r="G18" s="223"/>
      <c r="H18" s="223"/>
      <c r="I18" s="223"/>
      <c r="J18" s="158"/>
      <c r="K18" s="150">
        <v>20000</v>
      </c>
      <c r="L18" s="86">
        <v>6000</v>
      </c>
      <c r="M18" s="86">
        <v>4000</v>
      </c>
      <c r="N18" s="87">
        <v>6000</v>
      </c>
      <c r="O18" s="87">
        <v>1000</v>
      </c>
      <c r="P18" s="87">
        <v>1000</v>
      </c>
      <c r="Q18" s="87">
        <v>1000</v>
      </c>
      <c r="R18" s="87">
        <v>1000</v>
      </c>
      <c r="S18" s="65"/>
      <c r="T18" s="65"/>
      <c r="U18" s="65"/>
      <c r="V18" s="65"/>
      <c r="W18" s="65"/>
      <c r="X18" s="134"/>
      <c r="Y18" s="134"/>
    </row>
    <row r="19" spans="1:33">
      <c r="A19" s="263"/>
      <c r="B19" s="266" t="s">
        <v>58</v>
      </c>
      <c r="C19" s="92" t="s">
        <v>5</v>
      </c>
      <c r="D19" s="95">
        <f>K19</f>
        <v>10000</v>
      </c>
      <c r="E19" s="148" t="s">
        <v>5</v>
      </c>
      <c r="F19" s="287"/>
      <c r="G19" s="287"/>
      <c r="H19" s="287"/>
      <c r="I19" s="287"/>
      <c r="J19" s="158"/>
      <c r="K19" s="150">
        <v>10000</v>
      </c>
      <c r="L19" s="86"/>
      <c r="M19" s="86"/>
      <c r="N19" s="87"/>
      <c r="O19" s="87"/>
      <c r="P19" s="87"/>
      <c r="Q19" s="87"/>
      <c r="R19" s="87">
        <v>10000</v>
      </c>
      <c r="S19" s="65"/>
      <c r="T19" s="65"/>
      <c r="U19" s="65"/>
      <c r="V19" s="65"/>
      <c r="W19" s="65"/>
      <c r="X19" s="134"/>
      <c r="Y19" s="134"/>
    </row>
    <row r="20" spans="1:33">
      <c r="A20" s="263"/>
      <c r="B20" s="266"/>
      <c r="C20" s="92" t="s">
        <v>78</v>
      </c>
      <c r="D20" s="95">
        <f>K20</f>
        <v>720000</v>
      </c>
      <c r="E20" s="148" t="s">
        <v>78</v>
      </c>
      <c r="F20" s="287" t="s">
        <v>180</v>
      </c>
      <c r="G20" s="287"/>
      <c r="H20" s="287"/>
      <c r="I20" s="287"/>
      <c r="J20" s="149" t="s">
        <v>72</v>
      </c>
      <c r="K20" s="150">
        <v>720000</v>
      </c>
      <c r="L20" s="86"/>
      <c r="M20" s="86"/>
      <c r="N20" s="87"/>
      <c r="O20" s="87"/>
      <c r="P20" s="87"/>
      <c r="Q20" s="87">
        <v>720000</v>
      </c>
      <c r="R20" s="87"/>
      <c r="S20" s="65"/>
      <c r="T20" s="65"/>
      <c r="U20" s="65"/>
      <c r="V20" s="65"/>
      <c r="W20" s="65"/>
      <c r="X20" s="134"/>
      <c r="Y20" s="134"/>
    </row>
    <row r="21" spans="1:33">
      <c r="A21" s="263" t="s">
        <v>79</v>
      </c>
      <c r="B21" s="257" t="s">
        <v>68</v>
      </c>
      <c r="C21" s="258"/>
      <c r="D21" s="124">
        <f>SUM(D22)</f>
        <v>9796564</v>
      </c>
      <c r="E21" s="145"/>
      <c r="F21" s="288"/>
      <c r="G21" s="288"/>
      <c r="H21" s="288"/>
      <c r="I21" s="288"/>
      <c r="J21" s="146"/>
      <c r="K21" s="159">
        <f>SUM(K22:K22)</f>
        <v>9796564</v>
      </c>
      <c r="L21" s="121"/>
      <c r="M21" s="121"/>
      <c r="N21" s="121"/>
      <c r="O21" s="121"/>
      <c r="P21" s="121"/>
      <c r="Q21" s="121"/>
      <c r="R21" s="121"/>
      <c r="S21" s="65"/>
      <c r="T21" s="65"/>
      <c r="U21" s="65"/>
      <c r="V21" s="65"/>
      <c r="W21" s="65"/>
      <c r="X21" s="134"/>
      <c r="Y21" s="134"/>
    </row>
    <row r="22" spans="1:33" ht="18" thickBot="1">
      <c r="A22" s="273"/>
      <c r="B22" s="63" t="s">
        <v>79</v>
      </c>
      <c r="C22" s="93" t="s">
        <v>80</v>
      </c>
      <c r="D22" s="97">
        <v>9796564</v>
      </c>
      <c r="E22" s="160" t="s">
        <v>174</v>
      </c>
      <c r="F22" s="289"/>
      <c r="G22" s="289"/>
      <c r="H22" s="289"/>
      <c r="I22" s="289"/>
      <c r="J22" s="161"/>
      <c r="K22" s="162">
        <v>9796564</v>
      </c>
      <c r="L22" s="88"/>
      <c r="M22" s="88">
        <v>2125309</v>
      </c>
      <c r="N22" s="89">
        <v>5393055</v>
      </c>
      <c r="O22" s="89"/>
      <c r="P22" s="89">
        <v>2178683</v>
      </c>
      <c r="Q22" s="89">
        <v>0</v>
      </c>
      <c r="R22" s="89">
        <v>99517</v>
      </c>
      <c r="S22" s="65"/>
      <c r="T22" s="65"/>
      <c r="U22" s="65"/>
      <c r="V22" s="65"/>
      <c r="W22" s="65"/>
      <c r="X22" s="134"/>
      <c r="Y22" s="134"/>
    </row>
    <row r="23" spans="1:33" s="139" customFormat="1" ht="18" thickBot="1">
      <c r="A23" s="44" t="s">
        <v>195</v>
      </c>
      <c r="B23" s="45"/>
      <c r="C23" s="45"/>
      <c r="D23" s="135"/>
      <c r="E23" s="323"/>
      <c r="F23" s="323"/>
      <c r="G23" s="323"/>
      <c r="H23" s="323"/>
      <c r="I23" s="323"/>
      <c r="J23" s="323"/>
      <c r="K23" s="323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37"/>
      <c r="Z23" s="138"/>
      <c r="AA23" s="138"/>
      <c r="AB23" s="138"/>
      <c r="AC23" s="138"/>
      <c r="AD23" s="138"/>
      <c r="AE23" s="138"/>
      <c r="AF23" s="138"/>
      <c r="AG23" s="138"/>
    </row>
    <row r="24" spans="1:33" ht="18" thickBot="1">
      <c r="A24" s="50" t="s">
        <v>63</v>
      </c>
      <c r="B24" s="51" t="s">
        <v>64</v>
      </c>
      <c r="C24" s="90" t="s">
        <v>65</v>
      </c>
      <c r="D24" s="94" t="s">
        <v>200</v>
      </c>
      <c r="E24" s="280" t="s">
        <v>66</v>
      </c>
      <c r="F24" s="281"/>
      <c r="G24" s="281"/>
      <c r="H24" s="281"/>
      <c r="I24" s="281"/>
      <c r="J24" s="281"/>
      <c r="K24" s="282"/>
      <c r="L24" s="77" t="s">
        <v>185</v>
      </c>
      <c r="M24" s="78" t="s">
        <v>186</v>
      </c>
      <c r="N24" s="78" t="s">
        <v>187</v>
      </c>
      <c r="O24" s="78" t="s">
        <v>188</v>
      </c>
      <c r="P24" s="78" t="s">
        <v>189</v>
      </c>
      <c r="Q24" s="78" t="s">
        <v>190</v>
      </c>
      <c r="R24" s="79" t="s">
        <v>191</v>
      </c>
      <c r="S24" s="65"/>
      <c r="T24" s="65"/>
      <c r="U24" s="65"/>
      <c r="V24" s="65"/>
      <c r="W24" s="65"/>
      <c r="X24" s="134"/>
      <c r="Y24" s="134"/>
    </row>
    <row r="25" spans="1:33">
      <c r="A25" s="295" t="s">
        <v>67</v>
      </c>
      <c r="B25" s="296"/>
      <c r="C25" s="297"/>
      <c r="D25" s="125">
        <f>D4</f>
        <v>201985174</v>
      </c>
      <c r="E25" s="163"/>
      <c r="F25" s="314"/>
      <c r="G25" s="314"/>
      <c r="H25" s="314"/>
      <c r="I25" s="314"/>
      <c r="J25" s="143"/>
      <c r="K25" s="164">
        <f>SUM(L25:R25)</f>
        <v>201985174</v>
      </c>
      <c r="L25" s="123">
        <f>L4</f>
        <v>139594610</v>
      </c>
      <c r="M25" s="123">
        <f t="shared" ref="M25:R25" si="2">M4</f>
        <v>30929309</v>
      </c>
      <c r="N25" s="123">
        <f t="shared" si="2"/>
        <v>27399055</v>
      </c>
      <c r="O25" s="123">
        <f t="shared" si="2"/>
        <v>51000</v>
      </c>
      <c r="P25" s="123">
        <f t="shared" si="2"/>
        <v>3179683</v>
      </c>
      <c r="Q25" s="123">
        <f t="shared" si="2"/>
        <v>721000</v>
      </c>
      <c r="R25" s="123">
        <f t="shared" si="2"/>
        <v>110517</v>
      </c>
      <c r="S25" s="65">
        <f>SUM(L25:R25)</f>
        <v>201985174</v>
      </c>
      <c r="T25" s="65"/>
      <c r="U25" s="65"/>
      <c r="V25" s="65"/>
      <c r="W25" s="65"/>
      <c r="X25" s="134"/>
      <c r="Y25" s="134"/>
    </row>
    <row r="26" spans="1:33">
      <c r="A26" s="255" t="s">
        <v>82</v>
      </c>
      <c r="B26" s="269" t="s">
        <v>68</v>
      </c>
      <c r="C26" s="270"/>
      <c r="D26" s="113">
        <f>SUM(D27,D48,D51)</f>
        <v>156440610</v>
      </c>
      <c r="E26" s="301"/>
      <c r="F26" s="302"/>
      <c r="G26" s="302"/>
      <c r="H26" s="302"/>
      <c r="I26" s="302"/>
      <c r="J26" s="302"/>
      <c r="K26" s="303"/>
      <c r="L26" s="115"/>
      <c r="M26" s="116"/>
      <c r="N26" s="116"/>
      <c r="O26" s="116"/>
      <c r="P26" s="116"/>
      <c r="Q26" s="116"/>
      <c r="R26" s="68"/>
      <c r="S26" s="65"/>
      <c r="T26" s="65"/>
      <c r="U26" s="65"/>
      <c r="V26" s="65"/>
      <c r="W26" s="65"/>
      <c r="X26" s="134"/>
      <c r="Y26" s="134"/>
    </row>
    <row r="27" spans="1:33">
      <c r="A27" s="255"/>
      <c r="B27" s="271" t="s">
        <v>83</v>
      </c>
      <c r="C27" s="129" t="s">
        <v>84</v>
      </c>
      <c r="D27" s="130">
        <f>SUM(D28:D46)</f>
        <v>133928610</v>
      </c>
      <c r="E27" s="165"/>
      <c r="F27" s="319"/>
      <c r="G27" s="319"/>
      <c r="H27" s="319"/>
      <c r="I27" s="319"/>
      <c r="J27" s="166"/>
      <c r="K27" s="167"/>
      <c r="L27" s="128">
        <f>SUM(L28:L46)</f>
        <v>129508610</v>
      </c>
      <c r="M27" s="128">
        <f t="shared" ref="M27:R27" si="3">SUM(M28:M46)</f>
        <v>4320000</v>
      </c>
      <c r="N27" s="128">
        <f t="shared" si="3"/>
        <v>0</v>
      </c>
      <c r="O27" s="128">
        <f t="shared" si="3"/>
        <v>0</v>
      </c>
      <c r="P27" s="128">
        <f t="shared" si="3"/>
        <v>100000</v>
      </c>
      <c r="Q27" s="128">
        <f t="shared" si="3"/>
        <v>0</v>
      </c>
      <c r="R27" s="128">
        <f t="shared" si="3"/>
        <v>0</v>
      </c>
      <c r="S27" s="65">
        <f>SUM(L27:R27)</f>
        <v>133928610</v>
      </c>
      <c r="T27" s="65"/>
      <c r="U27" s="65"/>
      <c r="V27" s="65"/>
      <c r="W27" s="65"/>
      <c r="X27" s="134"/>
      <c r="Y27" s="134"/>
    </row>
    <row r="28" spans="1:33">
      <c r="A28" s="255"/>
      <c r="B28" s="271"/>
      <c r="C28" s="305" t="s">
        <v>85</v>
      </c>
      <c r="D28" s="306">
        <f>L29+L30</f>
        <v>89998680</v>
      </c>
      <c r="E28" s="168" t="s">
        <v>98</v>
      </c>
      <c r="F28" s="318"/>
      <c r="G28" s="318"/>
      <c r="H28" s="318"/>
      <c r="I28" s="318"/>
      <c r="J28" s="149"/>
      <c r="K28" s="169"/>
      <c r="L28" s="66"/>
      <c r="M28" s="67"/>
      <c r="N28" s="73"/>
      <c r="O28" s="73"/>
      <c r="P28" s="73"/>
      <c r="Q28" s="73"/>
      <c r="R28" s="74"/>
      <c r="S28" s="65"/>
      <c r="T28" s="65"/>
      <c r="U28" s="65"/>
      <c r="V28" s="65"/>
      <c r="W28" s="65"/>
      <c r="X28" s="134"/>
      <c r="Y28" s="134"/>
    </row>
    <row r="29" spans="1:33">
      <c r="A29" s="255"/>
      <c r="B29" s="271"/>
      <c r="C29" s="305"/>
      <c r="D29" s="306"/>
      <c r="E29" s="168" t="s">
        <v>86</v>
      </c>
      <c r="F29" s="307" t="s">
        <v>201</v>
      </c>
      <c r="G29" s="307"/>
      <c r="H29" s="307"/>
      <c r="I29" s="307"/>
      <c r="J29" s="149" t="s">
        <v>87</v>
      </c>
      <c r="K29" s="169">
        <v>52130160</v>
      </c>
      <c r="L29" s="66">
        <f t="shared" ref="L29:L42" si="4">K29</f>
        <v>52130160</v>
      </c>
      <c r="M29" s="67"/>
      <c r="N29" s="73"/>
      <c r="O29" s="73"/>
      <c r="P29" s="73"/>
      <c r="Q29" s="73"/>
      <c r="R29" s="74"/>
      <c r="S29" s="65"/>
      <c r="T29" s="65"/>
      <c r="U29" s="65"/>
      <c r="V29" s="65"/>
      <c r="W29" s="65"/>
      <c r="X29" s="134"/>
      <c r="Y29" s="134"/>
    </row>
    <row r="30" spans="1:33">
      <c r="A30" s="255"/>
      <c r="B30" s="271"/>
      <c r="C30" s="305"/>
      <c r="D30" s="306"/>
      <c r="E30" s="168" t="s">
        <v>88</v>
      </c>
      <c r="F30" s="308" t="s">
        <v>202</v>
      </c>
      <c r="G30" s="308"/>
      <c r="H30" s="308"/>
      <c r="I30" s="308"/>
      <c r="J30" s="149" t="s">
        <v>87</v>
      </c>
      <c r="K30" s="169">
        <v>37868520</v>
      </c>
      <c r="L30" s="66">
        <f t="shared" si="4"/>
        <v>37868520</v>
      </c>
      <c r="M30" s="67"/>
      <c r="N30" s="73"/>
      <c r="O30" s="73"/>
      <c r="P30" s="73"/>
      <c r="Q30" s="73"/>
      <c r="R30" s="74"/>
      <c r="S30" s="65"/>
      <c r="T30" s="65"/>
      <c r="U30" s="65"/>
      <c r="V30" s="65"/>
      <c r="W30" s="65"/>
      <c r="X30" s="134"/>
      <c r="Y30" s="134"/>
    </row>
    <row r="31" spans="1:33">
      <c r="A31" s="255"/>
      <c r="B31" s="271"/>
      <c r="C31" s="305" t="s">
        <v>89</v>
      </c>
      <c r="D31" s="309">
        <f>L32+L33+L34+L35</f>
        <v>19688410</v>
      </c>
      <c r="E31" s="168" t="s">
        <v>98</v>
      </c>
      <c r="F31" s="318"/>
      <c r="G31" s="318"/>
      <c r="H31" s="318"/>
      <c r="I31" s="318"/>
      <c r="J31" s="149"/>
      <c r="K31" s="169"/>
      <c r="L31" s="66"/>
      <c r="M31" s="67"/>
      <c r="N31" s="73"/>
      <c r="O31" s="73"/>
      <c r="P31" s="73"/>
      <c r="Q31" s="73"/>
      <c r="R31" s="74"/>
      <c r="S31" s="65"/>
      <c r="T31" s="65"/>
      <c r="U31" s="65"/>
      <c r="V31" s="65"/>
      <c r="W31" s="65"/>
      <c r="X31" s="134"/>
      <c r="Y31" s="134"/>
    </row>
    <row r="32" spans="1:33">
      <c r="A32" s="255"/>
      <c r="B32" s="271"/>
      <c r="C32" s="305"/>
      <c r="D32" s="309"/>
      <c r="E32" s="168" t="s">
        <v>86</v>
      </c>
      <c r="F32" s="308" t="s">
        <v>90</v>
      </c>
      <c r="G32" s="308"/>
      <c r="H32" s="308"/>
      <c r="I32" s="308"/>
      <c r="J32" s="149" t="s">
        <v>87</v>
      </c>
      <c r="K32" s="169">
        <v>5675880</v>
      </c>
      <c r="L32" s="66">
        <v>5675880</v>
      </c>
      <c r="M32" s="67"/>
      <c r="N32" s="73"/>
      <c r="O32" s="73"/>
      <c r="P32" s="73"/>
      <c r="Q32" s="73"/>
      <c r="R32" s="74"/>
      <c r="S32" s="65"/>
      <c r="T32" s="65"/>
      <c r="U32" s="65"/>
      <c r="V32" s="65"/>
      <c r="W32" s="65"/>
      <c r="X32" s="134"/>
      <c r="Y32" s="134"/>
    </row>
    <row r="33" spans="1:25">
      <c r="A33" s="255"/>
      <c r="B33" s="271"/>
      <c r="C33" s="305"/>
      <c r="D33" s="309"/>
      <c r="E33" s="168" t="s">
        <v>91</v>
      </c>
      <c r="F33" s="308" t="s">
        <v>149</v>
      </c>
      <c r="G33" s="308"/>
      <c r="H33" s="308"/>
      <c r="I33" s="308"/>
      <c r="J33" s="149" t="s">
        <v>87</v>
      </c>
      <c r="K33" s="169">
        <v>9212530</v>
      </c>
      <c r="L33" s="66">
        <f t="shared" si="4"/>
        <v>9212530</v>
      </c>
      <c r="M33" s="67"/>
      <c r="N33" s="73"/>
      <c r="O33" s="73"/>
      <c r="P33" s="73"/>
      <c r="Q33" s="73"/>
      <c r="R33" s="74"/>
      <c r="S33" s="65"/>
      <c r="T33" s="65"/>
      <c r="U33" s="65"/>
      <c r="V33" s="65"/>
      <c r="W33" s="65"/>
      <c r="X33" s="134"/>
      <c r="Y33" s="134"/>
    </row>
    <row r="34" spans="1:25">
      <c r="A34" s="255"/>
      <c r="B34" s="271"/>
      <c r="C34" s="305"/>
      <c r="D34" s="309"/>
      <c r="E34" s="168" t="s">
        <v>92</v>
      </c>
      <c r="F34" s="267" t="s">
        <v>93</v>
      </c>
      <c r="G34" s="267"/>
      <c r="H34" s="267"/>
      <c r="I34" s="267"/>
      <c r="J34" s="149" t="s">
        <v>72</v>
      </c>
      <c r="K34" s="170">
        <v>2400000</v>
      </c>
      <c r="L34" s="66">
        <f t="shared" si="4"/>
        <v>2400000</v>
      </c>
      <c r="M34" s="67"/>
      <c r="N34" s="73"/>
      <c r="O34" s="73"/>
      <c r="P34" s="73"/>
      <c r="Q34" s="73"/>
      <c r="R34" s="74"/>
      <c r="S34" s="65"/>
      <c r="T34" s="65"/>
      <c r="U34" s="65"/>
      <c r="V34" s="65"/>
      <c r="W34" s="65"/>
      <c r="X34" s="134"/>
      <c r="Y34" s="134"/>
    </row>
    <row r="35" spans="1:25">
      <c r="A35" s="255"/>
      <c r="B35" s="271"/>
      <c r="C35" s="305"/>
      <c r="D35" s="309"/>
      <c r="E35" s="168" t="s">
        <v>94</v>
      </c>
      <c r="F35" s="267" t="s">
        <v>95</v>
      </c>
      <c r="G35" s="267"/>
      <c r="H35" s="267"/>
      <c r="I35" s="267"/>
      <c r="J35" s="149" t="s">
        <v>72</v>
      </c>
      <c r="K35" s="170">
        <v>2400000</v>
      </c>
      <c r="L35" s="66">
        <f t="shared" si="4"/>
        <v>2400000</v>
      </c>
      <c r="M35" s="67"/>
      <c r="N35" s="73"/>
      <c r="O35" s="73"/>
      <c r="P35" s="73"/>
      <c r="Q35" s="73"/>
      <c r="R35" s="74"/>
      <c r="S35" s="65"/>
      <c r="T35" s="65"/>
      <c r="U35" s="65"/>
      <c r="V35" s="65"/>
      <c r="W35" s="65"/>
      <c r="X35" s="134"/>
      <c r="Y35" s="134"/>
    </row>
    <row r="36" spans="1:25">
      <c r="A36" s="255"/>
      <c r="B36" s="271"/>
      <c r="C36" s="60" t="s">
        <v>96</v>
      </c>
      <c r="D36" s="104">
        <f>K36</f>
        <v>9139760</v>
      </c>
      <c r="E36" s="168" t="s">
        <v>96</v>
      </c>
      <c r="F36" s="267" t="s">
        <v>150</v>
      </c>
      <c r="G36" s="267"/>
      <c r="H36" s="267"/>
      <c r="I36" s="267"/>
      <c r="J36" s="149" t="s">
        <v>87</v>
      </c>
      <c r="K36" s="170">
        <v>9139760</v>
      </c>
      <c r="L36" s="66">
        <f t="shared" si="4"/>
        <v>9139760</v>
      </c>
      <c r="M36" s="67"/>
      <c r="N36" s="73"/>
      <c r="O36" s="73"/>
      <c r="P36" s="73"/>
      <c r="Q36" s="73"/>
      <c r="R36" s="74"/>
      <c r="S36" s="65"/>
      <c r="T36" s="65"/>
      <c r="U36" s="65"/>
      <c r="V36" s="65"/>
      <c r="W36" s="65"/>
      <c r="X36" s="134"/>
      <c r="Y36" s="134"/>
    </row>
    <row r="37" spans="1:25">
      <c r="A37" s="255"/>
      <c r="B37" s="271"/>
      <c r="C37" s="310" t="s">
        <v>97</v>
      </c>
      <c r="D37" s="306">
        <f>L38+L39+L40+L41+L42</f>
        <v>10021760</v>
      </c>
      <c r="E37" s="168" t="s">
        <v>98</v>
      </c>
      <c r="F37" s="267"/>
      <c r="G37" s="267"/>
      <c r="H37" s="267"/>
      <c r="I37" s="267"/>
      <c r="J37" s="171"/>
      <c r="K37" s="169"/>
      <c r="L37" s="66"/>
      <c r="M37" s="67"/>
      <c r="N37" s="73"/>
      <c r="O37" s="73"/>
      <c r="P37" s="73"/>
      <c r="Q37" s="73"/>
      <c r="R37" s="74"/>
      <c r="S37" s="65"/>
      <c r="T37" s="65"/>
      <c r="U37" s="65"/>
      <c r="V37" s="65"/>
      <c r="W37" s="65"/>
      <c r="X37" s="134"/>
      <c r="Y37" s="134"/>
    </row>
    <row r="38" spans="1:25">
      <c r="A38" s="255"/>
      <c r="B38" s="271"/>
      <c r="C38" s="310"/>
      <c r="D38" s="306"/>
      <c r="E38" s="168" t="s">
        <v>99</v>
      </c>
      <c r="F38" s="267"/>
      <c r="G38" s="267"/>
      <c r="H38" s="267"/>
      <c r="I38" s="267"/>
      <c r="J38" s="149"/>
      <c r="K38" s="170">
        <v>4827360</v>
      </c>
      <c r="L38" s="66">
        <f>K38</f>
        <v>4827360</v>
      </c>
      <c r="M38" s="67"/>
      <c r="N38" s="73"/>
      <c r="O38" s="73"/>
      <c r="P38" s="73"/>
      <c r="Q38" s="73"/>
      <c r="R38" s="74"/>
      <c r="S38" s="65"/>
      <c r="T38" s="65"/>
      <c r="U38" s="65"/>
      <c r="V38" s="65"/>
      <c r="W38" s="65"/>
      <c r="X38" s="134"/>
      <c r="Y38" s="134"/>
    </row>
    <row r="39" spans="1:25">
      <c r="A39" s="255"/>
      <c r="B39" s="271"/>
      <c r="C39" s="310"/>
      <c r="D39" s="306"/>
      <c r="E39" s="168" t="s">
        <v>203</v>
      </c>
      <c r="F39" s="267"/>
      <c r="G39" s="267"/>
      <c r="H39" s="267"/>
      <c r="I39" s="267"/>
      <c r="J39" s="149"/>
      <c r="K39" s="170">
        <v>3577560</v>
      </c>
      <c r="L39" s="66">
        <f>K39</f>
        <v>3577560</v>
      </c>
      <c r="M39" s="67"/>
      <c r="N39" s="73"/>
      <c r="O39" s="73"/>
      <c r="P39" s="73"/>
      <c r="Q39" s="73"/>
      <c r="R39" s="74"/>
      <c r="S39" s="65"/>
      <c r="T39" s="65"/>
      <c r="U39" s="65"/>
      <c r="V39" s="65"/>
      <c r="W39" s="65"/>
      <c r="X39" s="134"/>
      <c r="Y39" s="134"/>
    </row>
    <row r="40" spans="1:25">
      <c r="A40" s="255"/>
      <c r="B40" s="271"/>
      <c r="C40" s="310"/>
      <c r="D40" s="306"/>
      <c r="E40" s="168" t="s">
        <v>101</v>
      </c>
      <c r="F40" s="267"/>
      <c r="G40" s="267"/>
      <c r="H40" s="267"/>
      <c r="I40" s="267"/>
      <c r="J40" s="149"/>
      <c r="K40" s="170">
        <v>366600</v>
      </c>
      <c r="L40" s="66">
        <f t="shared" si="4"/>
        <v>366600</v>
      </c>
      <c r="M40" s="67"/>
      <c r="N40" s="73"/>
      <c r="O40" s="73"/>
      <c r="P40" s="73"/>
      <c r="Q40" s="73"/>
      <c r="R40" s="74"/>
      <c r="S40" s="65"/>
      <c r="T40" s="65"/>
      <c r="U40" s="65"/>
      <c r="V40" s="65"/>
      <c r="W40" s="65"/>
      <c r="X40" s="134"/>
      <c r="Y40" s="134"/>
    </row>
    <row r="41" spans="1:25">
      <c r="A41" s="255"/>
      <c r="B41" s="271"/>
      <c r="C41" s="310"/>
      <c r="D41" s="306"/>
      <c r="E41" s="168" t="s">
        <v>102</v>
      </c>
      <c r="F41" s="267"/>
      <c r="G41" s="267"/>
      <c r="H41" s="267"/>
      <c r="I41" s="267"/>
      <c r="J41" s="149"/>
      <c r="K41" s="169">
        <v>472800</v>
      </c>
      <c r="L41" s="66">
        <f t="shared" si="4"/>
        <v>472800</v>
      </c>
      <c r="M41" s="67"/>
      <c r="N41" s="73"/>
      <c r="O41" s="73"/>
      <c r="P41" s="73"/>
      <c r="Q41" s="73"/>
      <c r="R41" s="74"/>
      <c r="S41" s="65"/>
      <c r="T41" s="65"/>
      <c r="U41" s="65"/>
      <c r="V41" s="65"/>
      <c r="W41" s="65"/>
      <c r="X41" s="134"/>
      <c r="Y41" s="134"/>
    </row>
    <row r="42" spans="1:25">
      <c r="A42" s="255"/>
      <c r="B42" s="271"/>
      <c r="C42" s="310"/>
      <c r="D42" s="306"/>
      <c r="E42" s="168" t="s">
        <v>103</v>
      </c>
      <c r="F42" s="267"/>
      <c r="G42" s="267"/>
      <c r="H42" s="267"/>
      <c r="I42" s="267"/>
      <c r="J42" s="149"/>
      <c r="K42" s="169">
        <v>777440</v>
      </c>
      <c r="L42" s="66">
        <f t="shared" si="4"/>
        <v>777440</v>
      </c>
      <c r="M42" s="67"/>
      <c r="N42" s="73"/>
      <c r="O42" s="73"/>
      <c r="P42" s="73"/>
      <c r="Q42" s="73"/>
      <c r="R42" s="74"/>
      <c r="S42" s="65"/>
      <c r="T42" s="65"/>
      <c r="U42" s="65"/>
      <c r="V42" s="65"/>
      <c r="W42" s="65"/>
      <c r="X42" s="134"/>
      <c r="Y42" s="134"/>
    </row>
    <row r="43" spans="1:25">
      <c r="A43" s="255"/>
      <c r="B43" s="271"/>
      <c r="C43" s="305" t="s">
        <v>104</v>
      </c>
      <c r="D43" s="311">
        <v>760000</v>
      </c>
      <c r="E43" s="168" t="s">
        <v>98</v>
      </c>
      <c r="F43" s="267"/>
      <c r="G43" s="267"/>
      <c r="H43" s="267"/>
      <c r="I43" s="267"/>
      <c r="J43" s="149"/>
      <c r="K43" s="169"/>
      <c r="L43" s="66"/>
      <c r="M43" s="67"/>
      <c r="N43" s="73"/>
      <c r="O43" s="73"/>
      <c r="P43" s="73"/>
      <c r="Q43" s="73"/>
      <c r="R43" s="74"/>
      <c r="S43" s="65"/>
      <c r="T43" s="65"/>
      <c r="U43" s="65"/>
      <c r="V43" s="65"/>
      <c r="W43" s="65"/>
      <c r="X43" s="134"/>
      <c r="Y43" s="134"/>
    </row>
    <row r="44" spans="1:25">
      <c r="A44" s="255"/>
      <c r="B44" s="271"/>
      <c r="C44" s="305"/>
      <c r="D44" s="311"/>
      <c r="E44" s="168" t="s">
        <v>170</v>
      </c>
      <c r="F44" s="267" t="s">
        <v>176</v>
      </c>
      <c r="G44" s="267"/>
      <c r="H44" s="267"/>
      <c r="I44" s="267"/>
      <c r="J44" s="172" t="s">
        <v>87</v>
      </c>
      <c r="K44" s="169">
        <v>660000</v>
      </c>
      <c r="L44" s="66">
        <v>660000</v>
      </c>
      <c r="M44" s="67"/>
      <c r="N44" s="73"/>
      <c r="O44" s="73"/>
      <c r="P44" s="73"/>
      <c r="Q44" s="73"/>
      <c r="R44" s="74"/>
      <c r="S44" s="65"/>
      <c r="T44" s="65"/>
      <c r="U44" s="65"/>
      <c r="V44" s="65"/>
      <c r="W44" s="65"/>
      <c r="X44" s="134"/>
      <c r="Y44" s="134"/>
    </row>
    <row r="45" spans="1:25">
      <c r="A45" s="255"/>
      <c r="B45" s="271"/>
      <c r="C45" s="305"/>
      <c r="D45" s="311"/>
      <c r="E45" s="173" t="s">
        <v>171</v>
      </c>
      <c r="F45" s="312" t="s">
        <v>172</v>
      </c>
      <c r="G45" s="312"/>
      <c r="H45" s="312"/>
      <c r="I45" s="312"/>
      <c r="J45" s="172" t="s">
        <v>87</v>
      </c>
      <c r="K45" s="169">
        <v>100000</v>
      </c>
      <c r="L45" s="66"/>
      <c r="M45" s="67"/>
      <c r="N45" s="73"/>
      <c r="O45" s="73"/>
      <c r="P45" s="73">
        <v>100000</v>
      </c>
      <c r="Q45" s="73"/>
      <c r="R45" s="74"/>
      <c r="S45" s="65"/>
      <c r="T45" s="65"/>
      <c r="U45" s="65"/>
      <c r="V45" s="65"/>
      <c r="W45" s="65"/>
      <c r="X45" s="134"/>
      <c r="Y45" s="134"/>
    </row>
    <row r="46" spans="1:25" ht="18" thickBot="1">
      <c r="A46" s="256"/>
      <c r="B46" s="304"/>
      <c r="C46" s="98" t="s">
        <v>105</v>
      </c>
      <c r="D46" s="105">
        <f>K46</f>
        <v>4320000</v>
      </c>
      <c r="E46" s="174" t="s">
        <v>106</v>
      </c>
      <c r="F46" s="279" t="s">
        <v>151</v>
      </c>
      <c r="G46" s="279"/>
      <c r="H46" s="279"/>
      <c r="I46" s="279"/>
      <c r="J46" s="175" t="s">
        <v>87</v>
      </c>
      <c r="K46" s="176">
        <v>4320000</v>
      </c>
      <c r="L46" s="80"/>
      <c r="M46" s="81">
        <f>D46</f>
        <v>4320000</v>
      </c>
      <c r="N46" s="82"/>
      <c r="O46" s="82"/>
      <c r="P46" s="82"/>
      <c r="Q46" s="82"/>
      <c r="R46" s="83"/>
      <c r="S46" s="65"/>
      <c r="T46" s="65"/>
      <c r="U46" s="65"/>
      <c r="V46" s="65"/>
      <c r="W46" s="65"/>
      <c r="X46" s="134"/>
      <c r="Y46" s="134"/>
    </row>
    <row r="47" spans="1:25" ht="18" thickBot="1">
      <c r="A47" s="50" t="s">
        <v>63</v>
      </c>
      <c r="B47" s="51" t="s">
        <v>64</v>
      </c>
      <c r="C47" s="90" t="s">
        <v>65</v>
      </c>
      <c r="D47" s="94" t="s">
        <v>200</v>
      </c>
      <c r="E47" s="280" t="s">
        <v>66</v>
      </c>
      <c r="F47" s="281"/>
      <c r="G47" s="281"/>
      <c r="H47" s="281"/>
      <c r="I47" s="281"/>
      <c r="J47" s="281"/>
      <c r="K47" s="282"/>
      <c r="L47" s="77" t="s">
        <v>19</v>
      </c>
      <c r="M47" s="78" t="s">
        <v>186</v>
      </c>
      <c r="N47" s="78" t="s">
        <v>21</v>
      </c>
      <c r="O47" s="78" t="s">
        <v>188</v>
      </c>
      <c r="P47" s="78" t="s">
        <v>4</v>
      </c>
      <c r="Q47" s="78" t="s">
        <v>190</v>
      </c>
      <c r="R47" s="79" t="s">
        <v>191</v>
      </c>
      <c r="S47" s="65"/>
      <c r="T47" s="65"/>
      <c r="U47" s="65"/>
      <c r="V47" s="65"/>
      <c r="W47" s="65"/>
      <c r="X47" s="134"/>
      <c r="Y47" s="134"/>
    </row>
    <row r="48" spans="1:25">
      <c r="A48" s="283" t="s">
        <v>107</v>
      </c>
      <c r="B48" s="284" t="s">
        <v>108</v>
      </c>
      <c r="C48" s="131" t="s">
        <v>109</v>
      </c>
      <c r="D48" s="132">
        <f>D49+D50</f>
        <v>290000</v>
      </c>
      <c r="E48" s="177"/>
      <c r="F48" s="285"/>
      <c r="G48" s="285"/>
      <c r="H48" s="285"/>
      <c r="I48" s="285"/>
      <c r="J48" s="178"/>
      <c r="K48" s="179"/>
      <c r="L48" s="133">
        <f>SUM(L49:L50)</f>
        <v>0</v>
      </c>
      <c r="M48" s="133">
        <f t="shared" ref="M48:R48" si="5">SUM(M49:M50)</f>
        <v>50000</v>
      </c>
      <c r="N48" s="133">
        <f t="shared" si="5"/>
        <v>0</v>
      </c>
      <c r="O48" s="133">
        <f t="shared" si="5"/>
        <v>0</v>
      </c>
      <c r="P48" s="133">
        <f t="shared" si="5"/>
        <v>240000</v>
      </c>
      <c r="Q48" s="133">
        <f t="shared" si="5"/>
        <v>0</v>
      </c>
      <c r="R48" s="133">
        <f t="shared" si="5"/>
        <v>0</v>
      </c>
      <c r="S48" s="65"/>
      <c r="T48" s="65"/>
      <c r="U48" s="65"/>
      <c r="V48" s="65"/>
      <c r="W48" s="65"/>
      <c r="X48" s="134"/>
      <c r="Y48" s="134"/>
    </row>
    <row r="49" spans="1:25">
      <c r="A49" s="255"/>
      <c r="B49" s="271"/>
      <c r="C49" s="60" t="s">
        <v>110</v>
      </c>
      <c r="D49" s="106">
        <f>K49</f>
        <v>50000</v>
      </c>
      <c r="E49" s="168" t="s">
        <v>108</v>
      </c>
      <c r="F49" s="267" t="s">
        <v>208</v>
      </c>
      <c r="G49" s="267"/>
      <c r="H49" s="267"/>
      <c r="I49" s="267"/>
      <c r="J49" s="172" t="s">
        <v>100</v>
      </c>
      <c r="K49" s="170">
        <v>50000</v>
      </c>
      <c r="L49" s="66"/>
      <c r="M49" s="67">
        <v>50000</v>
      </c>
      <c r="N49" s="73"/>
      <c r="O49" s="73"/>
      <c r="P49" s="73"/>
      <c r="Q49" s="73"/>
      <c r="R49" s="74"/>
      <c r="S49" s="65"/>
      <c r="T49" s="65"/>
      <c r="U49" s="65"/>
      <c r="V49" s="65"/>
      <c r="W49" s="65"/>
      <c r="X49" s="134"/>
      <c r="Y49" s="134"/>
    </row>
    <row r="50" spans="1:25">
      <c r="A50" s="255"/>
      <c r="B50" s="271"/>
      <c r="C50" s="99" t="s">
        <v>111</v>
      </c>
      <c r="D50" s="106">
        <f>K50</f>
        <v>240000</v>
      </c>
      <c r="E50" s="168" t="s">
        <v>112</v>
      </c>
      <c r="F50" s="267" t="s">
        <v>207</v>
      </c>
      <c r="G50" s="267"/>
      <c r="H50" s="267"/>
      <c r="I50" s="267"/>
      <c r="J50" s="172" t="s">
        <v>100</v>
      </c>
      <c r="K50" s="170">
        <v>240000</v>
      </c>
      <c r="L50" s="66"/>
      <c r="M50" s="67"/>
      <c r="N50" s="73"/>
      <c r="O50" s="73"/>
      <c r="P50" s="73">
        <v>240000</v>
      </c>
      <c r="Q50" s="73"/>
      <c r="R50" s="74"/>
      <c r="S50" s="65"/>
      <c r="T50" s="65"/>
      <c r="U50" s="65"/>
      <c r="V50" s="65"/>
      <c r="W50" s="65"/>
      <c r="X50" s="134"/>
      <c r="Y50" s="134"/>
    </row>
    <row r="51" spans="1:25">
      <c r="A51" s="255"/>
      <c r="B51" s="271" t="s">
        <v>113</v>
      </c>
      <c r="C51" s="129" t="s">
        <v>114</v>
      </c>
      <c r="D51" s="127">
        <f>SUM(D52:D58)</f>
        <v>22222000</v>
      </c>
      <c r="E51" s="165"/>
      <c r="F51" s="278"/>
      <c r="G51" s="278"/>
      <c r="H51" s="278"/>
      <c r="I51" s="278"/>
      <c r="J51" s="180"/>
      <c r="K51" s="181"/>
      <c r="L51" s="128">
        <f>SUM(L52:L58)</f>
        <v>7592000</v>
      </c>
      <c r="M51" s="128">
        <f t="shared" ref="M51:R51" si="6">SUM(M52:M58)</f>
        <v>3700000</v>
      </c>
      <c r="N51" s="128">
        <f t="shared" si="6"/>
        <v>10900000</v>
      </c>
      <c r="O51" s="128">
        <f t="shared" si="6"/>
        <v>0</v>
      </c>
      <c r="P51" s="128">
        <f t="shared" si="6"/>
        <v>30000</v>
      </c>
      <c r="Q51" s="128">
        <f t="shared" si="6"/>
        <v>0</v>
      </c>
      <c r="R51" s="128">
        <f t="shared" si="6"/>
        <v>0</v>
      </c>
      <c r="S51" s="65"/>
      <c r="T51" s="65"/>
      <c r="U51" s="65"/>
      <c r="V51" s="65"/>
      <c r="W51" s="65"/>
      <c r="X51" s="134"/>
      <c r="Y51" s="134"/>
    </row>
    <row r="52" spans="1:25">
      <c r="A52" s="255"/>
      <c r="B52" s="271"/>
      <c r="C52" s="60" t="s">
        <v>115</v>
      </c>
      <c r="D52" s="104">
        <f t="shared" ref="D52:D57" si="7">K52</f>
        <v>42000</v>
      </c>
      <c r="E52" s="168" t="s">
        <v>116</v>
      </c>
      <c r="F52" s="267" t="s">
        <v>204</v>
      </c>
      <c r="G52" s="267"/>
      <c r="H52" s="267"/>
      <c r="I52" s="267"/>
      <c r="J52" s="149" t="s">
        <v>100</v>
      </c>
      <c r="K52" s="170">
        <v>42000</v>
      </c>
      <c r="L52" s="66">
        <v>42000</v>
      </c>
      <c r="N52" s="73"/>
      <c r="O52" s="73"/>
      <c r="P52" s="73"/>
      <c r="Q52" s="73"/>
      <c r="R52" s="74"/>
      <c r="S52" s="65"/>
      <c r="T52" s="65"/>
      <c r="U52" s="65"/>
      <c r="V52" s="65"/>
      <c r="W52" s="65"/>
      <c r="X52" s="134"/>
      <c r="Y52" s="134"/>
    </row>
    <row r="53" spans="1:25">
      <c r="A53" s="255"/>
      <c r="B53" s="271"/>
      <c r="C53" s="92" t="s">
        <v>117</v>
      </c>
      <c r="D53" s="104">
        <f t="shared" si="7"/>
        <v>3930000</v>
      </c>
      <c r="E53" s="168" t="s">
        <v>182</v>
      </c>
      <c r="F53" s="267" t="s">
        <v>95</v>
      </c>
      <c r="G53" s="267"/>
      <c r="H53" s="267"/>
      <c r="I53" s="267"/>
      <c r="J53" s="149" t="s">
        <v>100</v>
      </c>
      <c r="K53" s="170">
        <f>SUM(L53:R53)</f>
        <v>3930000</v>
      </c>
      <c r="L53" s="66">
        <v>2900000</v>
      </c>
      <c r="M53" s="67">
        <v>1000000</v>
      </c>
      <c r="N53" s="73"/>
      <c r="O53" s="73"/>
      <c r="P53" s="73">
        <v>30000</v>
      </c>
      <c r="Q53" s="73"/>
      <c r="R53" s="74"/>
      <c r="S53" s="65"/>
      <c r="T53" s="65"/>
      <c r="U53" s="65"/>
      <c r="V53" s="65"/>
      <c r="W53" s="65"/>
      <c r="X53" s="134"/>
      <c r="Y53" s="134"/>
    </row>
    <row r="54" spans="1:25" ht="45" customHeight="1">
      <c r="A54" s="255"/>
      <c r="B54" s="271"/>
      <c r="C54" s="60" t="s">
        <v>118</v>
      </c>
      <c r="D54" s="104">
        <f t="shared" si="7"/>
        <v>4550000</v>
      </c>
      <c r="E54" s="168" t="s">
        <v>118</v>
      </c>
      <c r="F54" s="267" t="s">
        <v>181</v>
      </c>
      <c r="G54" s="267"/>
      <c r="H54" s="267"/>
      <c r="I54" s="267"/>
      <c r="J54" s="149" t="s">
        <v>100</v>
      </c>
      <c r="K54" s="170">
        <f>SUM(L54:R54)</f>
        <v>4550000</v>
      </c>
      <c r="L54" s="66">
        <v>2250000</v>
      </c>
      <c r="M54" s="67">
        <v>1000000</v>
      </c>
      <c r="N54" s="73">
        <v>1300000</v>
      </c>
      <c r="O54" s="73"/>
      <c r="P54" s="73"/>
      <c r="Q54" s="73"/>
      <c r="R54" s="74"/>
      <c r="S54" s="65"/>
      <c r="T54" s="65"/>
      <c r="U54" s="65"/>
      <c r="V54" s="65"/>
      <c r="W54" s="65"/>
      <c r="X54" s="134"/>
      <c r="Y54" s="134"/>
    </row>
    <row r="55" spans="1:25">
      <c r="A55" s="255"/>
      <c r="B55" s="271"/>
      <c r="C55" s="60" t="s">
        <v>119</v>
      </c>
      <c r="D55" s="104">
        <f t="shared" si="7"/>
        <v>1800000</v>
      </c>
      <c r="E55" s="182" t="s">
        <v>120</v>
      </c>
      <c r="F55" s="267"/>
      <c r="G55" s="267"/>
      <c r="H55" s="267"/>
      <c r="I55" s="267"/>
      <c r="J55" s="149"/>
      <c r="K55" s="170">
        <v>1800000</v>
      </c>
      <c r="L55" s="66">
        <v>1800000</v>
      </c>
      <c r="M55" s="67"/>
      <c r="N55" s="73"/>
      <c r="O55" s="73"/>
      <c r="P55" s="73"/>
      <c r="Q55" s="73"/>
      <c r="R55" s="74"/>
      <c r="S55" s="65"/>
      <c r="T55" s="65"/>
      <c r="U55" s="65"/>
      <c r="V55" s="65"/>
      <c r="W55" s="65"/>
      <c r="X55" s="134"/>
      <c r="Y55" s="134"/>
    </row>
    <row r="56" spans="1:25">
      <c r="A56" s="255"/>
      <c r="B56" s="271"/>
      <c r="C56" s="60" t="s">
        <v>121</v>
      </c>
      <c r="D56" s="107">
        <f t="shared" si="7"/>
        <v>1900000</v>
      </c>
      <c r="E56" s="182" t="s">
        <v>43</v>
      </c>
      <c r="F56" s="267"/>
      <c r="G56" s="267"/>
      <c r="H56" s="267"/>
      <c r="I56" s="267"/>
      <c r="J56" s="149"/>
      <c r="K56" s="170">
        <v>1900000</v>
      </c>
      <c r="L56" s="66">
        <v>200000</v>
      </c>
      <c r="M56" s="67">
        <v>1700000</v>
      </c>
      <c r="N56" s="73"/>
      <c r="O56" s="73"/>
      <c r="P56" s="73"/>
      <c r="Q56" s="73"/>
      <c r="R56" s="74"/>
      <c r="S56" s="65"/>
      <c r="T56" s="65"/>
      <c r="U56" s="65"/>
      <c r="V56" s="65"/>
      <c r="W56" s="65"/>
      <c r="X56" s="134"/>
      <c r="Y56" s="134"/>
    </row>
    <row r="57" spans="1:25">
      <c r="A57" s="255"/>
      <c r="B57" s="271"/>
      <c r="C57" s="60" t="s">
        <v>122</v>
      </c>
      <c r="D57" s="107">
        <f t="shared" si="7"/>
        <v>400000</v>
      </c>
      <c r="E57" s="168" t="s">
        <v>122</v>
      </c>
      <c r="F57" s="267" t="s">
        <v>206</v>
      </c>
      <c r="G57" s="267"/>
      <c r="H57" s="267"/>
      <c r="I57" s="267"/>
      <c r="J57" s="149" t="s">
        <v>100</v>
      </c>
      <c r="K57" s="170">
        <v>400000</v>
      </c>
      <c r="L57" s="66">
        <v>400000</v>
      </c>
      <c r="M57" s="67"/>
      <c r="N57" s="73"/>
      <c r="O57" s="73"/>
      <c r="P57" s="73"/>
      <c r="Q57" s="73"/>
      <c r="R57" s="74"/>
      <c r="S57" s="65"/>
      <c r="T57" s="65"/>
      <c r="U57" s="65"/>
      <c r="V57" s="65"/>
      <c r="W57" s="65"/>
      <c r="X57" s="134"/>
      <c r="Y57" s="134"/>
    </row>
    <row r="58" spans="1:25">
      <c r="A58" s="255"/>
      <c r="B58" s="271"/>
      <c r="C58" s="60" t="s">
        <v>123</v>
      </c>
      <c r="D58" s="107">
        <f>K58</f>
        <v>9600000</v>
      </c>
      <c r="E58" s="168" t="s">
        <v>124</v>
      </c>
      <c r="F58" s="267" t="s">
        <v>205</v>
      </c>
      <c r="G58" s="267"/>
      <c r="H58" s="267"/>
      <c r="I58" s="267"/>
      <c r="J58" s="149" t="s">
        <v>100</v>
      </c>
      <c r="K58" s="170">
        <v>9600000</v>
      </c>
      <c r="L58" s="66"/>
      <c r="M58" s="67"/>
      <c r="N58" s="73">
        <v>9600000</v>
      </c>
      <c r="O58" s="73"/>
      <c r="P58" s="73"/>
      <c r="Q58" s="73"/>
      <c r="R58" s="74"/>
      <c r="S58" s="65"/>
      <c r="T58" s="65"/>
      <c r="U58" s="65"/>
      <c r="V58" s="65"/>
      <c r="W58" s="65"/>
      <c r="X58" s="134"/>
      <c r="Y58" s="134"/>
    </row>
    <row r="59" spans="1:25">
      <c r="A59" s="255" t="s">
        <v>125</v>
      </c>
      <c r="B59" s="269" t="s">
        <v>68</v>
      </c>
      <c r="C59" s="270"/>
      <c r="D59" s="113">
        <f>SUM(D60:D61)</f>
        <v>300000</v>
      </c>
      <c r="E59" s="183"/>
      <c r="F59" s="275"/>
      <c r="G59" s="275"/>
      <c r="H59" s="275"/>
      <c r="I59" s="275"/>
      <c r="J59" s="152"/>
      <c r="K59" s="184"/>
      <c r="L59" s="115">
        <f>SUM(L60:L61)</f>
        <v>0</v>
      </c>
      <c r="M59" s="115">
        <f t="shared" ref="M59:R59" si="8">SUM(M60:M61)</f>
        <v>300000</v>
      </c>
      <c r="N59" s="115">
        <f t="shared" si="8"/>
        <v>0</v>
      </c>
      <c r="O59" s="115">
        <f t="shared" si="8"/>
        <v>0</v>
      </c>
      <c r="P59" s="115">
        <f t="shared" si="8"/>
        <v>0</v>
      </c>
      <c r="Q59" s="115">
        <f t="shared" si="8"/>
        <v>0</v>
      </c>
      <c r="R59" s="115">
        <f t="shared" si="8"/>
        <v>0</v>
      </c>
      <c r="S59" s="65"/>
      <c r="T59" s="65"/>
      <c r="U59" s="65"/>
      <c r="V59" s="65"/>
      <c r="W59" s="65"/>
      <c r="X59" s="134"/>
      <c r="Y59" s="134"/>
    </row>
    <row r="60" spans="1:25">
      <c r="A60" s="255"/>
      <c r="B60" s="271" t="s">
        <v>126</v>
      </c>
      <c r="C60" s="60" t="s">
        <v>127</v>
      </c>
      <c r="D60" s="104">
        <v>100000</v>
      </c>
      <c r="E60" s="168" t="s">
        <v>127</v>
      </c>
      <c r="F60" s="272" t="s">
        <v>173</v>
      </c>
      <c r="G60" s="272"/>
      <c r="H60" s="272"/>
      <c r="I60" s="272"/>
      <c r="J60" s="149" t="s">
        <v>100</v>
      </c>
      <c r="K60" s="170">
        <v>100000</v>
      </c>
      <c r="L60" s="66"/>
      <c r="M60" s="67">
        <v>100000</v>
      </c>
      <c r="N60" s="73"/>
      <c r="O60" s="73"/>
      <c r="P60" s="73"/>
      <c r="Q60" s="73"/>
      <c r="R60" s="74"/>
      <c r="S60" s="65"/>
      <c r="T60" s="65"/>
      <c r="U60" s="65"/>
      <c r="V60" s="65"/>
      <c r="W60" s="65"/>
      <c r="X60" s="134"/>
      <c r="Y60" s="134"/>
    </row>
    <row r="61" spans="1:25">
      <c r="A61" s="255"/>
      <c r="B61" s="271"/>
      <c r="C61" s="60" t="s">
        <v>128</v>
      </c>
      <c r="D61" s="104">
        <v>200000</v>
      </c>
      <c r="E61" s="168" t="s">
        <v>129</v>
      </c>
      <c r="F61" s="272"/>
      <c r="G61" s="272"/>
      <c r="H61" s="272"/>
      <c r="I61" s="272"/>
      <c r="J61" s="149"/>
      <c r="K61" s="170">
        <v>200000</v>
      </c>
      <c r="L61" s="66"/>
      <c r="M61" s="67">
        <v>200000</v>
      </c>
      <c r="N61" s="73"/>
      <c r="O61" s="73"/>
      <c r="P61" s="73"/>
      <c r="Q61" s="73"/>
      <c r="R61" s="74"/>
      <c r="S61" s="65"/>
      <c r="T61" s="65"/>
      <c r="U61" s="65"/>
      <c r="V61" s="65"/>
      <c r="W61" s="65"/>
      <c r="X61" s="134"/>
      <c r="Y61" s="134"/>
    </row>
    <row r="62" spans="1:25">
      <c r="A62" s="263" t="s">
        <v>130</v>
      </c>
      <c r="B62" s="114" t="s">
        <v>68</v>
      </c>
      <c r="C62" s="119"/>
      <c r="D62" s="113">
        <f>D67+D63</f>
        <v>19780800</v>
      </c>
      <c r="E62" s="183"/>
      <c r="F62" s="276"/>
      <c r="G62" s="276"/>
      <c r="H62" s="276"/>
      <c r="I62" s="276"/>
      <c r="J62" s="152"/>
      <c r="K62" s="147"/>
      <c r="L62" s="115"/>
      <c r="M62" s="116"/>
      <c r="N62" s="116"/>
      <c r="O62" s="116"/>
      <c r="P62" s="116"/>
      <c r="Q62" s="116"/>
      <c r="R62" s="68"/>
      <c r="S62" s="65"/>
      <c r="T62" s="65"/>
      <c r="U62" s="65"/>
      <c r="V62" s="65"/>
      <c r="W62" s="65"/>
      <c r="X62" s="134"/>
      <c r="Y62" s="134"/>
    </row>
    <row r="63" spans="1:25">
      <c r="A63" s="263"/>
      <c r="B63" s="266" t="s">
        <v>113</v>
      </c>
      <c r="C63" s="129" t="s">
        <v>109</v>
      </c>
      <c r="D63" s="130">
        <f>SUM(D64:D66)</f>
        <v>13280800</v>
      </c>
      <c r="E63" s="165"/>
      <c r="F63" s="277"/>
      <c r="G63" s="277"/>
      <c r="H63" s="277"/>
      <c r="I63" s="277"/>
      <c r="J63" s="166"/>
      <c r="K63" s="185"/>
      <c r="L63" s="128">
        <f>SUM(L64:L66)</f>
        <v>0</v>
      </c>
      <c r="M63" s="128">
        <f t="shared" ref="M63:R63" si="9">SUM(M64:M66)</f>
        <v>13280800</v>
      </c>
      <c r="N63" s="128">
        <f t="shared" si="9"/>
        <v>0</v>
      </c>
      <c r="O63" s="128">
        <f t="shared" si="9"/>
        <v>0</v>
      </c>
      <c r="P63" s="128">
        <f t="shared" si="9"/>
        <v>0</v>
      </c>
      <c r="Q63" s="128">
        <f t="shared" si="9"/>
        <v>0</v>
      </c>
      <c r="R63" s="128">
        <f t="shared" si="9"/>
        <v>0</v>
      </c>
      <c r="S63" s="65"/>
      <c r="T63" s="65"/>
      <c r="U63" s="65"/>
      <c r="V63" s="65"/>
      <c r="W63" s="65"/>
      <c r="X63" s="134"/>
      <c r="Y63" s="134"/>
    </row>
    <row r="64" spans="1:25">
      <c r="A64" s="263"/>
      <c r="B64" s="266"/>
      <c r="C64" s="100" t="s">
        <v>131</v>
      </c>
      <c r="D64" s="108">
        <f>K64</f>
        <v>11980800</v>
      </c>
      <c r="E64" s="186" t="s">
        <v>132</v>
      </c>
      <c r="F64" s="272" t="s">
        <v>153</v>
      </c>
      <c r="G64" s="272"/>
      <c r="H64" s="272"/>
      <c r="I64" s="272"/>
      <c r="J64" s="149" t="s">
        <v>100</v>
      </c>
      <c r="K64" s="151">
        <v>11980800</v>
      </c>
      <c r="L64" s="66"/>
      <c r="M64" s="67">
        <f>D64</f>
        <v>11980800</v>
      </c>
      <c r="N64" s="73"/>
      <c r="O64" s="73"/>
      <c r="P64" s="73"/>
      <c r="Q64" s="73"/>
      <c r="R64" s="74"/>
      <c r="S64" s="65"/>
      <c r="T64" s="65"/>
      <c r="U64" s="65"/>
      <c r="V64" s="65"/>
      <c r="W64" s="65"/>
      <c r="X64" s="134"/>
      <c r="Y64" s="134"/>
    </row>
    <row r="65" spans="1:25" ht="32.25" customHeight="1">
      <c r="A65" s="263"/>
      <c r="B65" s="266"/>
      <c r="C65" s="100" t="s">
        <v>133</v>
      </c>
      <c r="D65" s="108">
        <v>1200000</v>
      </c>
      <c r="E65" s="186" t="s">
        <v>134</v>
      </c>
      <c r="F65" s="267" t="s">
        <v>184</v>
      </c>
      <c r="G65" s="267"/>
      <c r="H65" s="267"/>
      <c r="I65" s="267"/>
      <c r="J65" s="149" t="s">
        <v>100</v>
      </c>
      <c r="K65" s="151">
        <v>1200000</v>
      </c>
      <c r="L65" s="66"/>
      <c r="M65" s="67">
        <f>D65</f>
        <v>1200000</v>
      </c>
      <c r="N65" s="73"/>
      <c r="O65" s="73"/>
      <c r="P65" s="73"/>
      <c r="Q65" s="73"/>
      <c r="R65" s="74"/>
      <c r="S65" s="65"/>
      <c r="T65" s="65"/>
      <c r="U65" s="65"/>
      <c r="V65" s="65"/>
      <c r="W65" s="65"/>
      <c r="X65" s="134"/>
      <c r="Y65" s="134"/>
    </row>
    <row r="66" spans="1:25">
      <c r="A66" s="263"/>
      <c r="B66" s="266"/>
      <c r="C66" s="100" t="s">
        <v>135</v>
      </c>
      <c r="D66" s="108">
        <v>100000</v>
      </c>
      <c r="E66" s="168" t="s">
        <v>136</v>
      </c>
      <c r="F66" s="272"/>
      <c r="G66" s="272"/>
      <c r="H66" s="272"/>
      <c r="I66" s="272"/>
      <c r="J66" s="149"/>
      <c r="K66" s="170">
        <v>100000</v>
      </c>
      <c r="L66" s="66"/>
      <c r="M66" s="67">
        <f>D66</f>
        <v>100000</v>
      </c>
      <c r="N66" s="73"/>
      <c r="O66" s="73"/>
      <c r="P66" s="73"/>
      <c r="Q66" s="73"/>
      <c r="R66" s="74"/>
      <c r="S66" s="65"/>
      <c r="T66" s="65"/>
      <c r="U66" s="65"/>
      <c r="V66" s="65"/>
      <c r="W66" s="65"/>
      <c r="X66" s="134"/>
      <c r="Y66" s="134"/>
    </row>
    <row r="67" spans="1:25">
      <c r="A67" s="263"/>
      <c r="B67" s="266" t="s">
        <v>137</v>
      </c>
      <c r="C67" s="126" t="s">
        <v>138</v>
      </c>
      <c r="D67" s="127">
        <f>SUM(D68:D70)</f>
        <v>6500000</v>
      </c>
      <c r="E67" s="187"/>
      <c r="F67" s="278"/>
      <c r="G67" s="278"/>
      <c r="H67" s="278"/>
      <c r="I67" s="278"/>
      <c r="J67" s="166"/>
      <c r="K67" s="188" t="s">
        <v>178</v>
      </c>
      <c r="L67" s="128">
        <f>SUM(L68:L70)</f>
        <v>2488000</v>
      </c>
      <c r="M67" s="128">
        <f t="shared" ref="M67:R67" si="10">SUM(M68:M70)</f>
        <v>3961000</v>
      </c>
      <c r="N67" s="128">
        <f t="shared" si="10"/>
        <v>0</v>
      </c>
      <c r="O67" s="128">
        <v>0</v>
      </c>
      <c r="P67" s="128">
        <f t="shared" si="10"/>
        <v>0</v>
      </c>
      <c r="Q67" s="128">
        <f t="shared" si="10"/>
        <v>0</v>
      </c>
      <c r="R67" s="128">
        <f t="shared" si="10"/>
        <v>0</v>
      </c>
      <c r="S67" s="65"/>
      <c r="T67" s="65"/>
      <c r="U67" s="65"/>
      <c r="V67" s="65"/>
      <c r="W67" s="65"/>
      <c r="X67" s="134"/>
      <c r="Y67" s="134"/>
    </row>
    <row r="68" spans="1:25">
      <c r="A68" s="263"/>
      <c r="B68" s="266"/>
      <c r="C68" s="100" t="s">
        <v>139</v>
      </c>
      <c r="D68" s="109">
        <f>K68</f>
        <v>6100000</v>
      </c>
      <c r="E68" s="320" t="s">
        <v>140</v>
      </c>
      <c r="F68" s="321"/>
      <c r="G68" s="321"/>
      <c r="H68" s="321"/>
      <c r="I68" s="321"/>
      <c r="J68" s="149"/>
      <c r="K68" s="189">
        <f>SUM(L68:R68)</f>
        <v>6100000</v>
      </c>
      <c r="L68" s="66">
        <v>2488000</v>
      </c>
      <c r="M68" s="67">
        <v>3561000</v>
      </c>
      <c r="N68" s="73"/>
      <c r="O68" s="73">
        <v>51000</v>
      </c>
      <c r="P68" s="73"/>
      <c r="Q68" s="73"/>
      <c r="R68" s="74"/>
      <c r="S68" s="65">
        <v>1500000</v>
      </c>
      <c r="T68" s="65"/>
      <c r="U68" s="65"/>
      <c r="V68" s="65"/>
      <c r="W68" s="65"/>
      <c r="X68" s="134"/>
      <c r="Y68" s="134"/>
    </row>
    <row r="69" spans="1:25">
      <c r="A69" s="263"/>
      <c r="B69" s="266"/>
      <c r="C69" s="100" t="s">
        <v>141</v>
      </c>
      <c r="D69" s="109">
        <f>K69</f>
        <v>100000</v>
      </c>
      <c r="E69" s="190" t="s">
        <v>141</v>
      </c>
      <c r="F69" s="267"/>
      <c r="G69" s="267"/>
      <c r="H69" s="267"/>
      <c r="I69" s="267"/>
      <c r="J69" s="149"/>
      <c r="K69" s="189">
        <v>100000</v>
      </c>
      <c r="L69" s="66"/>
      <c r="M69" s="67">
        <v>100000</v>
      </c>
      <c r="N69" s="73"/>
      <c r="O69" s="73"/>
      <c r="P69" s="73"/>
      <c r="Q69" s="73"/>
      <c r="R69" s="74"/>
      <c r="S69" s="65">
        <f>M68+S68</f>
        <v>5061000</v>
      </c>
      <c r="T69" s="65"/>
      <c r="U69" s="65"/>
      <c r="V69" s="65"/>
      <c r="W69" s="65"/>
      <c r="X69" s="134"/>
      <c r="Y69" s="134"/>
    </row>
    <row r="70" spans="1:25" ht="18" thickBot="1">
      <c r="A70" s="273"/>
      <c r="B70" s="274"/>
      <c r="C70" s="101" t="s">
        <v>142</v>
      </c>
      <c r="D70" s="110">
        <f>K70</f>
        <v>300000</v>
      </c>
      <c r="E70" s="191" t="s">
        <v>142</v>
      </c>
      <c r="F70" s="315"/>
      <c r="G70" s="315"/>
      <c r="H70" s="315"/>
      <c r="I70" s="315"/>
      <c r="J70" s="192"/>
      <c r="K70" s="193">
        <v>300000</v>
      </c>
      <c r="L70" s="80"/>
      <c r="M70" s="81">
        <v>300000</v>
      </c>
      <c r="N70" s="82"/>
      <c r="O70" s="82"/>
      <c r="P70" s="82"/>
      <c r="Q70" s="82"/>
      <c r="R70" s="83"/>
      <c r="S70" s="65"/>
      <c r="T70" s="65"/>
      <c r="U70" s="65"/>
      <c r="V70" s="65"/>
      <c r="W70" s="65"/>
      <c r="X70" s="134"/>
      <c r="Y70" s="134"/>
    </row>
    <row r="71" spans="1:25" ht="18" thickBot="1">
      <c r="A71" s="50" t="s">
        <v>63</v>
      </c>
      <c r="B71" s="51" t="s">
        <v>64</v>
      </c>
      <c r="C71" s="90" t="s">
        <v>65</v>
      </c>
      <c r="D71" s="94" t="s">
        <v>200</v>
      </c>
      <c r="E71" s="259" t="s">
        <v>66</v>
      </c>
      <c r="F71" s="260"/>
      <c r="G71" s="260"/>
      <c r="H71" s="260"/>
      <c r="I71" s="260"/>
      <c r="J71" s="260"/>
      <c r="K71" s="261"/>
      <c r="L71" s="77" t="s">
        <v>19</v>
      </c>
      <c r="M71" s="78" t="s">
        <v>186</v>
      </c>
      <c r="N71" s="78" t="s">
        <v>21</v>
      </c>
      <c r="O71" s="78" t="s">
        <v>188</v>
      </c>
      <c r="P71" s="78" t="s">
        <v>4</v>
      </c>
      <c r="Q71" s="78" t="s">
        <v>190</v>
      </c>
      <c r="R71" s="79" t="s">
        <v>191</v>
      </c>
      <c r="S71" s="65"/>
      <c r="T71" s="65"/>
      <c r="U71" s="65"/>
      <c r="V71" s="65"/>
      <c r="W71" s="65"/>
      <c r="X71" s="134"/>
      <c r="Y71" s="134"/>
    </row>
    <row r="72" spans="1:25">
      <c r="A72" s="262" t="s">
        <v>143</v>
      </c>
      <c r="B72" s="264" t="s">
        <v>144</v>
      </c>
      <c r="C72" s="265"/>
      <c r="D72" s="117">
        <f>SUM(D73:D74)</f>
        <v>731000</v>
      </c>
      <c r="E72" s="194"/>
      <c r="F72" s="322"/>
      <c r="G72" s="322"/>
      <c r="H72" s="322"/>
      <c r="I72" s="322"/>
      <c r="J72" s="195"/>
      <c r="K72" s="196"/>
      <c r="L72" s="118">
        <f>SUM(L73:L74)</f>
        <v>0</v>
      </c>
      <c r="M72" s="118">
        <f t="shared" ref="M72:R72" si="11">SUM(M73:M74)</f>
        <v>0</v>
      </c>
      <c r="N72" s="118">
        <f t="shared" si="11"/>
        <v>0</v>
      </c>
      <c r="O72" s="118">
        <f t="shared" si="11"/>
        <v>0</v>
      </c>
      <c r="P72" s="118">
        <f t="shared" si="11"/>
        <v>0</v>
      </c>
      <c r="Q72" s="118">
        <f t="shared" si="11"/>
        <v>721000</v>
      </c>
      <c r="R72" s="118">
        <f t="shared" si="11"/>
        <v>10000</v>
      </c>
      <c r="S72" s="65"/>
      <c r="T72" s="65"/>
      <c r="U72" s="65"/>
      <c r="V72" s="65"/>
      <c r="W72" s="65"/>
      <c r="X72" s="134"/>
      <c r="Y72" s="134"/>
    </row>
    <row r="73" spans="1:25">
      <c r="A73" s="263"/>
      <c r="B73" s="266" t="s">
        <v>143</v>
      </c>
      <c r="C73" s="100" t="s">
        <v>143</v>
      </c>
      <c r="D73" s="109">
        <f>K73</f>
        <v>10000</v>
      </c>
      <c r="E73" s="186" t="s">
        <v>143</v>
      </c>
      <c r="F73" s="267"/>
      <c r="G73" s="267"/>
      <c r="H73" s="267"/>
      <c r="I73" s="267"/>
      <c r="J73" s="149"/>
      <c r="K73" s="197">
        <v>10000</v>
      </c>
      <c r="L73" s="66"/>
      <c r="M73" s="67"/>
      <c r="N73" s="73"/>
      <c r="O73" s="73"/>
      <c r="P73" s="73"/>
      <c r="Q73" s="73"/>
      <c r="R73" s="74">
        <v>10000</v>
      </c>
      <c r="S73" s="65"/>
      <c r="T73" s="65"/>
      <c r="U73" s="65"/>
      <c r="V73" s="65"/>
      <c r="W73" s="65"/>
      <c r="X73" s="134"/>
      <c r="Y73" s="134"/>
    </row>
    <row r="74" spans="1:25">
      <c r="A74" s="263"/>
      <c r="B74" s="266"/>
      <c r="C74" s="100" t="s">
        <v>81</v>
      </c>
      <c r="D74" s="109">
        <f>SUM(L74:R74)</f>
        <v>721000</v>
      </c>
      <c r="E74" s="186" t="s">
        <v>145</v>
      </c>
      <c r="F74" s="267" t="s">
        <v>183</v>
      </c>
      <c r="G74" s="267"/>
      <c r="H74" s="267"/>
      <c r="I74" s="267"/>
      <c r="J74" s="149" t="s">
        <v>100</v>
      </c>
      <c r="K74" s="197">
        <v>720000</v>
      </c>
      <c r="L74" s="66"/>
      <c r="M74" s="67"/>
      <c r="N74" s="73"/>
      <c r="O74" s="73"/>
      <c r="P74" s="73"/>
      <c r="Q74" s="73">
        <v>721000</v>
      </c>
      <c r="R74" s="74"/>
      <c r="S74" s="71"/>
      <c r="T74" s="65"/>
      <c r="U74" s="65"/>
      <c r="V74" s="65"/>
      <c r="W74" s="65"/>
      <c r="X74" s="134"/>
      <c r="Y74" s="134"/>
    </row>
    <row r="75" spans="1:25">
      <c r="A75" s="255" t="s">
        <v>146</v>
      </c>
      <c r="B75" s="257" t="s">
        <v>68</v>
      </c>
      <c r="C75" s="258"/>
      <c r="D75" s="113">
        <f>SUM(D76:D77)</f>
        <v>4006000</v>
      </c>
      <c r="E75" s="183"/>
      <c r="F75" s="268"/>
      <c r="G75" s="268"/>
      <c r="H75" s="268"/>
      <c r="I75" s="268"/>
      <c r="J75" s="152"/>
      <c r="K75" s="198"/>
      <c r="L75" s="115"/>
      <c r="M75" s="116"/>
      <c r="N75" s="116"/>
      <c r="O75" s="116"/>
      <c r="P75" s="116"/>
      <c r="Q75" s="116"/>
      <c r="R75" s="68"/>
      <c r="S75" s="65"/>
      <c r="T75" s="65"/>
      <c r="U75" s="65"/>
      <c r="V75" s="65"/>
      <c r="W75" s="65"/>
      <c r="X75" s="134"/>
      <c r="Y75" s="134"/>
    </row>
    <row r="76" spans="1:25">
      <c r="A76" s="255"/>
      <c r="B76" s="52" t="s">
        <v>147</v>
      </c>
      <c r="C76" s="102" t="s">
        <v>146</v>
      </c>
      <c r="D76" s="111">
        <f>K76</f>
        <v>3500000</v>
      </c>
      <c r="E76" s="182" t="s">
        <v>146</v>
      </c>
      <c r="F76" s="267"/>
      <c r="G76" s="267"/>
      <c r="H76" s="267"/>
      <c r="I76" s="267"/>
      <c r="J76" s="149"/>
      <c r="K76" s="199">
        <f>SUM(L76:R76)</f>
        <v>3500000</v>
      </c>
      <c r="L76" s="66"/>
      <c r="M76" s="67">
        <v>3000000</v>
      </c>
      <c r="N76" s="73"/>
      <c r="O76" s="73"/>
      <c r="P76" s="73">
        <v>500000</v>
      </c>
      <c r="Q76" s="73"/>
      <c r="R76" s="74"/>
      <c r="S76" s="65"/>
      <c r="T76" s="65"/>
      <c r="U76" s="65"/>
      <c r="V76" s="65"/>
      <c r="W76" s="65"/>
      <c r="X76" s="134"/>
      <c r="Y76" s="134"/>
    </row>
    <row r="77" spans="1:25">
      <c r="A77" s="56"/>
      <c r="B77" s="57"/>
      <c r="C77" s="102" t="s">
        <v>192</v>
      </c>
      <c r="D77" s="111">
        <f>K77</f>
        <v>506000</v>
      </c>
      <c r="E77" s="182" t="s">
        <v>179</v>
      </c>
      <c r="F77" s="200"/>
      <c r="G77" s="224"/>
      <c r="H77" s="224"/>
      <c r="I77" s="224"/>
      <c r="J77" s="149"/>
      <c r="K77" s="199">
        <f>SUM(L77:R77)</f>
        <v>506000</v>
      </c>
      <c r="L77" s="66">
        <v>6000</v>
      </c>
      <c r="M77" s="67"/>
      <c r="N77" s="73"/>
      <c r="O77" s="73"/>
      <c r="P77" s="73">
        <v>500000</v>
      </c>
      <c r="Q77" s="73"/>
      <c r="R77" s="74"/>
      <c r="S77" s="65"/>
      <c r="T77" s="65"/>
      <c r="U77" s="65"/>
      <c r="V77" s="65"/>
      <c r="W77" s="65"/>
      <c r="X77" s="134"/>
      <c r="Y77" s="134"/>
    </row>
    <row r="78" spans="1:25">
      <c r="A78" s="255" t="s">
        <v>6</v>
      </c>
      <c r="B78" s="257" t="s">
        <v>68</v>
      </c>
      <c r="C78" s="258"/>
      <c r="D78" s="113">
        <f>D79</f>
        <v>20726764</v>
      </c>
      <c r="E78" s="183"/>
      <c r="F78" s="268"/>
      <c r="G78" s="268"/>
      <c r="H78" s="268"/>
      <c r="I78" s="268"/>
      <c r="J78" s="152"/>
      <c r="K78" s="198"/>
      <c r="L78" s="115"/>
      <c r="M78" s="116"/>
      <c r="N78" s="116"/>
      <c r="O78" s="116"/>
      <c r="P78" s="116"/>
      <c r="Q78" s="116"/>
      <c r="R78" s="68"/>
      <c r="S78" s="65"/>
      <c r="T78" s="65"/>
      <c r="U78" s="65"/>
      <c r="V78" s="65"/>
      <c r="W78" s="65"/>
      <c r="X78" s="134"/>
      <c r="Y78" s="134"/>
    </row>
    <row r="79" spans="1:25" ht="18" thickBot="1">
      <c r="A79" s="256"/>
      <c r="B79" s="53" t="s">
        <v>159</v>
      </c>
      <c r="C79" s="103" t="s">
        <v>36</v>
      </c>
      <c r="D79" s="112">
        <f>K79</f>
        <v>20726764</v>
      </c>
      <c r="E79" s="201" t="s">
        <v>161</v>
      </c>
      <c r="F79" s="315"/>
      <c r="G79" s="315"/>
      <c r="H79" s="315"/>
      <c r="I79" s="315"/>
      <c r="J79" s="192"/>
      <c r="K79" s="202">
        <f>SUM(L79:R79)</f>
        <v>20726764</v>
      </c>
      <c r="L79" s="69"/>
      <c r="M79" s="70">
        <v>2317509</v>
      </c>
      <c r="N79" s="75">
        <v>16499055</v>
      </c>
      <c r="O79" s="75">
        <v>0</v>
      </c>
      <c r="P79" s="75">
        <v>1809683</v>
      </c>
      <c r="Q79" s="75">
        <v>0</v>
      </c>
      <c r="R79" s="76">
        <v>100517</v>
      </c>
      <c r="S79" s="65">
        <f>SUM(L79:R79)</f>
        <v>20726764</v>
      </c>
      <c r="T79" s="65"/>
      <c r="U79" s="65"/>
      <c r="V79" s="65"/>
      <c r="W79" s="65"/>
      <c r="X79" s="134"/>
      <c r="Y79" s="134"/>
    </row>
    <row r="80" spans="1:25" hidden="1">
      <c r="D80" s="58">
        <f>M79+N79+O79+P79+R79</f>
        <v>20726764</v>
      </c>
      <c r="L80" s="65"/>
      <c r="M80" s="65">
        <v>30972623</v>
      </c>
      <c r="N80" s="65">
        <v>34687055</v>
      </c>
      <c r="O80" s="65"/>
      <c r="P80" s="65">
        <f>SUM(P25:P79)</f>
        <v>6729366</v>
      </c>
      <c r="Q80" s="65">
        <v>3015542</v>
      </c>
      <c r="R80" s="65">
        <f>R79+O79+N79</f>
        <v>16599572</v>
      </c>
      <c r="S80" s="65"/>
      <c r="T80" s="65"/>
      <c r="U80" s="65"/>
      <c r="V80" s="65"/>
      <c r="W80" s="65"/>
      <c r="X80" s="134"/>
      <c r="Y80" s="134"/>
    </row>
    <row r="81" spans="3:33" hidden="1">
      <c r="D81" s="58">
        <f>D80-D79</f>
        <v>0</v>
      </c>
      <c r="L81" s="65"/>
      <c r="M81" s="65">
        <v>26001604</v>
      </c>
      <c r="N81" s="65">
        <f>N25-N26</f>
        <v>27399055</v>
      </c>
      <c r="O81" s="65">
        <f>N80-N26</f>
        <v>34687055</v>
      </c>
      <c r="P81" s="65">
        <v>3015542</v>
      </c>
      <c r="Q81" s="65">
        <f>Q80-P79-P77-P74-P57-P2</f>
        <v>705859</v>
      </c>
      <c r="R81" s="65"/>
      <c r="S81" s="65"/>
      <c r="T81" s="65"/>
      <c r="U81" s="65"/>
      <c r="V81" s="65"/>
      <c r="W81" s="65"/>
      <c r="X81" s="134"/>
      <c r="Y81" s="134"/>
    </row>
    <row r="82" spans="3:33" hidden="1">
      <c r="C82">
        <v>1790000</v>
      </c>
      <c r="D82" s="58">
        <f>Q7</f>
        <v>0</v>
      </c>
      <c r="L82" s="64">
        <f>C82+D82</f>
        <v>1790000</v>
      </c>
      <c r="M82" s="64">
        <f>M80-M81</f>
        <v>4971019</v>
      </c>
      <c r="N82" s="64">
        <f>N78</f>
        <v>0</v>
      </c>
      <c r="O82" s="64">
        <f>N79+O81</f>
        <v>51186110</v>
      </c>
      <c r="P82" s="64">
        <f>P81-P80</f>
        <v>-3713824</v>
      </c>
      <c r="Q82" s="64"/>
      <c r="R82" s="64"/>
      <c r="S82" s="64"/>
      <c r="T82" s="64"/>
      <c r="U82" s="64"/>
      <c r="V82" s="64"/>
      <c r="W82" s="64"/>
    </row>
    <row r="83" spans="3:33" hidden="1">
      <c r="D83">
        <v>2000000</v>
      </c>
      <c r="L83" s="64"/>
      <c r="M83" s="64"/>
      <c r="N83" s="64"/>
      <c r="O83" s="64">
        <f>216519+16080055</f>
        <v>16296574</v>
      </c>
      <c r="P83" s="64"/>
      <c r="Q83" s="64">
        <v>651183</v>
      </c>
      <c r="R83" s="64"/>
      <c r="S83" s="64"/>
      <c r="T83" s="64"/>
      <c r="U83" s="64"/>
      <c r="V83" s="64"/>
      <c r="W83" s="64"/>
    </row>
    <row r="84" spans="3:33" hidden="1">
      <c r="D84" s="58">
        <f>D83-D81</f>
        <v>2000000</v>
      </c>
      <c r="L84" s="64"/>
      <c r="M84" s="64"/>
      <c r="N84" s="64">
        <v>9853574</v>
      </c>
      <c r="O84" s="64"/>
      <c r="P84" s="64"/>
      <c r="Q84" s="64">
        <v>27500</v>
      </c>
      <c r="R84" s="64"/>
      <c r="S84" s="64"/>
      <c r="T84" s="64"/>
      <c r="U84" s="64"/>
      <c r="V84" s="64"/>
      <c r="W84" s="64"/>
    </row>
    <row r="85" spans="3:33" hidden="1">
      <c r="L85" s="64"/>
      <c r="M85" s="64"/>
      <c r="N85" s="64">
        <v>443000</v>
      </c>
      <c r="O85" s="64"/>
      <c r="P85" s="64"/>
      <c r="Q85" s="64">
        <f>Q83+Q84</f>
        <v>678683</v>
      </c>
      <c r="R85" s="64"/>
      <c r="S85" s="64"/>
      <c r="T85" s="64"/>
      <c r="U85" s="64"/>
      <c r="V85" s="64"/>
      <c r="W85" s="64"/>
    </row>
    <row r="86" spans="3:33" hidden="1">
      <c r="L86" s="64"/>
      <c r="M86" s="64"/>
      <c r="N86" s="64">
        <v>1583481</v>
      </c>
      <c r="O86" s="64"/>
      <c r="P86" s="64"/>
      <c r="Q86" s="64"/>
      <c r="R86" s="64"/>
      <c r="S86" s="64"/>
      <c r="T86" s="64"/>
      <c r="U86" s="64"/>
      <c r="V86" s="64"/>
      <c r="W86" s="64"/>
    </row>
    <row r="87" spans="3:33" hidden="1">
      <c r="L87" s="64"/>
      <c r="M87" s="64"/>
      <c r="N87" s="64">
        <v>4200000</v>
      </c>
      <c r="O87" s="64"/>
      <c r="P87" s="64"/>
      <c r="Q87" s="64"/>
      <c r="R87" s="64"/>
      <c r="S87" s="64"/>
      <c r="T87" s="64"/>
      <c r="U87" s="64"/>
      <c r="V87" s="64"/>
      <c r="W87" s="64"/>
    </row>
    <row r="88" spans="3:33" hidden="1">
      <c r="L88" s="64"/>
      <c r="M88" s="64"/>
      <c r="N88" s="64">
        <f>SUM(N84:N87)</f>
        <v>16080055</v>
      </c>
      <c r="O88" s="64"/>
      <c r="P88" s="64"/>
      <c r="Q88" s="64"/>
      <c r="R88" s="64"/>
      <c r="S88" s="64"/>
      <c r="T88" s="64"/>
      <c r="U88" s="64"/>
      <c r="V88" s="64"/>
      <c r="W88" s="64"/>
    </row>
    <row r="89" spans="3:33" hidden="1"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</row>
    <row r="90" spans="3:33" hidden="1"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</row>
    <row r="91" spans="3:33" hidden="1"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</row>
    <row r="92" spans="3:33" hidden="1"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</row>
    <row r="93" spans="3:33" s="216" customFormat="1" ht="25.8" hidden="1" customHeight="1">
      <c r="D93" s="220">
        <f>D78+D75+D72+D62+D59+D26</f>
        <v>201985174</v>
      </c>
      <c r="E93" s="217"/>
      <c r="K93" s="218"/>
      <c r="L93" s="219">
        <f>L77+L67+L51+L27</f>
        <v>139594610</v>
      </c>
      <c r="M93" s="219">
        <f>M79+M76+M67+M63+M59+M51+M48+M46</f>
        <v>30929309</v>
      </c>
      <c r="N93" s="219">
        <f>N79+N51</f>
        <v>27399055</v>
      </c>
      <c r="O93" s="219"/>
      <c r="P93" s="219">
        <f>P79+P77+P76+P51+P48+P27</f>
        <v>3179683</v>
      </c>
      <c r="Q93" s="219"/>
      <c r="R93" s="219">
        <f>R79+R72</f>
        <v>110517</v>
      </c>
      <c r="S93" s="219"/>
      <c r="T93" s="219"/>
      <c r="U93" s="219"/>
      <c r="V93" s="219"/>
      <c r="W93" s="219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</row>
    <row r="94" spans="3:33" s="216" customFormat="1" ht="13.2" hidden="1">
      <c r="D94" s="220">
        <f>D26+D59+D62+D72+D75+D78</f>
        <v>201985174</v>
      </c>
      <c r="E94" s="217">
        <v>201975174</v>
      </c>
      <c r="F94" s="220">
        <f>D94-E94</f>
        <v>10000</v>
      </c>
      <c r="G94" s="220"/>
      <c r="H94" s="220"/>
      <c r="I94" s="220"/>
      <c r="L94" s="219"/>
      <c r="M94" s="219">
        <v>30929309</v>
      </c>
      <c r="N94" s="219">
        <v>27399055</v>
      </c>
      <c r="O94" s="219"/>
      <c r="P94" s="219">
        <v>3179683</v>
      </c>
      <c r="Q94" s="219">
        <f>P79-P95</f>
        <v>1809683</v>
      </c>
      <c r="R94" s="219"/>
      <c r="S94" s="219"/>
      <c r="T94" s="219"/>
      <c r="U94" s="219"/>
      <c r="V94" s="219"/>
      <c r="W94" s="219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</row>
    <row r="95" spans="3:33" s="216" customFormat="1" ht="13.2" hidden="1">
      <c r="E95" s="217"/>
      <c r="L95" s="219"/>
      <c r="M95" s="219">
        <f>M94-M93</f>
        <v>0</v>
      </c>
      <c r="N95" s="219">
        <f>N94-N93</f>
        <v>0</v>
      </c>
      <c r="O95" s="219"/>
      <c r="P95" s="219">
        <f>P94-P93</f>
        <v>0</v>
      </c>
      <c r="Q95" s="219"/>
      <c r="R95" s="219"/>
      <c r="S95" s="219"/>
      <c r="T95" s="219"/>
      <c r="U95" s="219"/>
      <c r="V95" s="219"/>
      <c r="W95" s="219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</row>
    <row r="96" spans="3:33" s="216" customFormat="1" ht="13.2" hidden="1">
      <c r="D96" s="216">
        <v>201985174</v>
      </c>
      <c r="E96" s="221">
        <f>D96-D94</f>
        <v>0</v>
      </c>
      <c r="L96" s="219"/>
      <c r="M96" s="219"/>
      <c r="N96" s="219"/>
      <c r="O96" s="219"/>
      <c r="P96" s="219"/>
      <c r="Q96" s="219">
        <f>P79-369000</f>
        <v>1440683</v>
      </c>
      <c r="R96" s="219"/>
      <c r="S96" s="219"/>
      <c r="T96" s="219"/>
      <c r="U96" s="219"/>
      <c r="V96" s="219"/>
      <c r="W96" s="219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</row>
    <row r="97" spans="4:33" s="216" customFormat="1" ht="13.2" hidden="1">
      <c r="D97" s="220">
        <f>D94-D96</f>
        <v>0</v>
      </c>
      <c r="E97" s="217"/>
      <c r="L97" s="219"/>
      <c r="M97" s="219"/>
      <c r="N97" s="219">
        <v>11106000</v>
      </c>
      <c r="O97" s="219"/>
      <c r="P97" s="219"/>
      <c r="Q97" s="219"/>
      <c r="R97" s="219"/>
      <c r="S97" s="219"/>
      <c r="T97" s="219"/>
      <c r="U97" s="219"/>
      <c r="V97" s="219"/>
      <c r="W97" s="219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</row>
    <row r="98" spans="4:33" s="216" customFormat="1" ht="13.2" hidden="1">
      <c r="E98" s="217"/>
      <c r="L98" s="219"/>
      <c r="M98" s="219"/>
      <c r="N98" s="219">
        <f>N79+N97</f>
        <v>27605055</v>
      </c>
      <c r="O98" s="219"/>
      <c r="P98" s="219"/>
      <c r="Q98" s="219"/>
      <c r="R98" s="219"/>
      <c r="S98" s="219"/>
      <c r="T98" s="219"/>
      <c r="U98" s="219"/>
      <c r="V98" s="219"/>
      <c r="W98" s="219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</row>
    <row r="99" spans="4:33" s="216" customFormat="1" ht="13.2" hidden="1">
      <c r="E99" s="217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</row>
    <row r="100" spans="4:33" hidden="1"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</row>
    <row r="101" spans="4:33" hidden="1"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</row>
    <row r="102" spans="4:33"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</row>
    <row r="103" spans="4:33"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</row>
    <row r="104" spans="4:33"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</row>
    <row r="105" spans="4:33"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</row>
    <row r="106" spans="4:33"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</row>
    <row r="107" spans="4:33"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</row>
    <row r="108" spans="4:33"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</row>
    <row r="109" spans="4:33"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</row>
    <row r="110" spans="4:33"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</row>
    <row r="111" spans="4:33"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</row>
    <row r="112" spans="4:33"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</row>
    <row r="113" spans="12:23"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2:23"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</row>
    <row r="115" spans="12:23"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</row>
    <row r="116" spans="12:23"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</row>
    <row r="117" spans="12:23"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</row>
    <row r="118" spans="12:23"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</row>
    <row r="119" spans="12:23"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</row>
    <row r="120" spans="12:23"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</row>
    <row r="121" spans="12:23"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</row>
    <row r="122" spans="12:23"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</row>
    <row r="123" spans="12:23"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</row>
    <row r="124" spans="12:23"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</row>
    <row r="125" spans="12:23"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</row>
    <row r="126" spans="12:23"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</row>
    <row r="127" spans="12:23"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</row>
    <row r="128" spans="12:23"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</row>
    <row r="129" spans="12:23"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</row>
    <row r="130" spans="12:23"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</row>
    <row r="131" spans="12:23"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</row>
    <row r="132" spans="12:23"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</row>
    <row r="133" spans="12:23"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</row>
    <row r="134" spans="12:23"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</row>
    <row r="135" spans="12:23"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</row>
    <row r="136" spans="12:23"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</row>
    <row r="137" spans="12:23"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</row>
    <row r="138" spans="12:23"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</row>
    <row r="139" spans="12:23"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</row>
    <row r="140" spans="12:23"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</row>
    <row r="141" spans="12:23"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</row>
    <row r="142" spans="12:23"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</row>
    <row r="143" spans="12:23"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</row>
    <row r="144" spans="12:23"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</row>
    <row r="145" spans="12:23"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</row>
    <row r="146" spans="12:23"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</row>
    <row r="147" spans="12:23"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2:23"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2:23"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</row>
    <row r="150" spans="12:23"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</row>
    <row r="151" spans="12:23"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</row>
    <row r="152" spans="12:23"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</row>
    <row r="153" spans="12:23"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</row>
    <row r="154" spans="12:23"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</row>
    <row r="155" spans="12:23"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</row>
    <row r="156" spans="12:23"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</row>
    <row r="157" spans="12:23"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</row>
    <row r="158" spans="12:23"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</row>
    <row r="159" spans="12:23"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</row>
    <row r="160" spans="12:23"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</row>
    <row r="161" spans="12:23"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</row>
    <row r="162" spans="12:23"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</row>
    <row r="163" spans="12:23"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</row>
    <row r="164" spans="12:23"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</row>
    <row r="165" spans="12:23"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</row>
    <row r="166" spans="12:23"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</row>
    <row r="167" spans="12:23"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</row>
    <row r="168" spans="12:23"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</row>
    <row r="169" spans="12:23"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</row>
    <row r="170" spans="12:23"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</row>
    <row r="171" spans="12:23"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</row>
    <row r="172" spans="12:23"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</row>
  </sheetData>
  <mergeCells count="121">
    <mergeCell ref="A1:R1"/>
    <mergeCell ref="F4:I4"/>
    <mergeCell ref="F79:I79"/>
    <mergeCell ref="F11:I11"/>
    <mergeCell ref="F9:I9"/>
    <mergeCell ref="F8:I8"/>
    <mergeCell ref="F7:I7"/>
    <mergeCell ref="F5:I5"/>
    <mergeCell ref="F19:I19"/>
    <mergeCell ref="F16:I16"/>
    <mergeCell ref="F17:I17"/>
    <mergeCell ref="F15:I15"/>
    <mergeCell ref="F14:I14"/>
    <mergeCell ref="F31:I31"/>
    <mergeCell ref="F28:I28"/>
    <mergeCell ref="F27:I27"/>
    <mergeCell ref="F25:I25"/>
    <mergeCell ref="E68:I68"/>
    <mergeCell ref="F69:I69"/>
    <mergeCell ref="F70:I70"/>
    <mergeCell ref="F72:I72"/>
    <mergeCell ref="F73:I73"/>
    <mergeCell ref="A14:A16"/>
    <mergeCell ref="E23:K23"/>
    <mergeCell ref="E24:K24"/>
    <mergeCell ref="A25:C25"/>
    <mergeCell ref="A26:A46"/>
    <mergeCell ref="B26:C26"/>
    <mergeCell ref="E26:K26"/>
    <mergeCell ref="B27:B46"/>
    <mergeCell ref="C28:C30"/>
    <mergeCell ref="D28:D30"/>
    <mergeCell ref="F29:I29"/>
    <mergeCell ref="F30:I30"/>
    <mergeCell ref="C31:C35"/>
    <mergeCell ref="D31:D35"/>
    <mergeCell ref="F32:I32"/>
    <mergeCell ref="F33:I33"/>
    <mergeCell ref="F34:I34"/>
    <mergeCell ref="F35:I35"/>
    <mergeCell ref="F36:I36"/>
    <mergeCell ref="C37:C42"/>
    <mergeCell ref="D37:D42"/>
    <mergeCell ref="C43:C45"/>
    <mergeCell ref="D43:D45"/>
    <mergeCell ref="F43:I43"/>
    <mergeCell ref="F45:I45"/>
    <mergeCell ref="F42:I42"/>
    <mergeCell ref="E3:K3"/>
    <mergeCell ref="A4:C4"/>
    <mergeCell ref="A5:A8"/>
    <mergeCell ref="B5:C5"/>
    <mergeCell ref="B6:B8"/>
    <mergeCell ref="F6:I6"/>
    <mergeCell ref="A9:A10"/>
    <mergeCell ref="B9:C9"/>
    <mergeCell ref="F10:I10"/>
    <mergeCell ref="B11:C11"/>
    <mergeCell ref="F12:I12"/>
    <mergeCell ref="A17:A20"/>
    <mergeCell ref="B17:C17"/>
    <mergeCell ref="B19:B20"/>
    <mergeCell ref="F20:I20"/>
    <mergeCell ref="A21:A22"/>
    <mergeCell ref="B21:C21"/>
    <mergeCell ref="F21:I21"/>
    <mergeCell ref="F22:I22"/>
    <mergeCell ref="F13:I13"/>
    <mergeCell ref="A11:A13"/>
    <mergeCell ref="B12:B13"/>
    <mergeCell ref="B14:C14"/>
    <mergeCell ref="B15:B16"/>
    <mergeCell ref="F41:I41"/>
    <mergeCell ref="F40:I40"/>
    <mergeCell ref="F39:I39"/>
    <mergeCell ref="F38:I38"/>
    <mergeCell ref="F37:I37"/>
    <mergeCell ref="F46:I46"/>
    <mergeCell ref="E47:K47"/>
    <mergeCell ref="A48:A58"/>
    <mergeCell ref="B48:B50"/>
    <mergeCell ref="F49:I49"/>
    <mergeCell ref="F50:I50"/>
    <mergeCell ref="B51:B58"/>
    <mergeCell ref="F52:I52"/>
    <mergeCell ref="F53:I53"/>
    <mergeCell ref="F54:I54"/>
    <mergeCell ref="F55:I55"/>
    <mergeCell ref="F57:I57"/>
    <mergeCell ref="F58:I58"/>
    <mergeCell ref="F48:I48"/>
    <mergeCell ref="F51:I51"/>
    <mergeCell ref="F56:I56"/>
    <mergeCell ref="F44:I44"/>
    <mergeCell ref="A59:A61"/>
    <mergeCell ref="B59:C59"/>
    <mergeCell ref="B60:B61"/>
    <mergeCell ref="F60:I60"/>
    <mergeCell ref="A62:A70"/>
    <mergeCell ref="B63:B66"/>
    <mergeCell ref="F64:I64"/>
    <mergeCell ref="F65:I65"/>
    <mergeCell ref="F66:I66"/>
    <mergeCell ref="B67:B70"/>
    <mergeCell ref="F59:I59"/>
    <mergeCell ref="F61:I61"/>
    <mergeCell ref="F62:I62"/>
    <mergeCell ref="F63:I63"/>
    <mergeCell ref="F67:I67"/>
    <mergeCell ref="A78:A79"/>
    <mergeCell ref="B78:C78"/>
    <mergeCell ref="E71:K71"/>
    <mergeCell ref="A72:A74"/>
    <mergeCell ref="B72:C72"/>
    <mergeCell ref="B73:B74"/>
    <mergeCell ref="F74:I74"/>
    <mergeCell ref="A75:A76"/>
    <mergeCell ref="B75:C75"/>
    <mergeCell ref="F75:I75"/>
    <mergeCell ref="F76:I76"/>
    <mergeCell ref="F78:I78"/>
  </mergeCells>
  <phoneticPr fontId="1" type="noConversion"/>
  <pageMargins left="0.25" right="0.25" top="0.75" bottom="0.75" header="0.3" footer="0.3"/>
  <pageSetup paperSize="9" fitToHeight="0" pageOrder="overThenDown" orientation="landscape" r:id="rId1"/>
  <rowBreaks count="3" manualBreakCount="3">
    <brk id="22" max="16383" man="1"/>
    <brk id="46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2020년결산_2021년예산 </vt:lpstr>
      <vt:lpstr>세부예산서</vt:lpstr>
      <vt:lpstr>'2020년결산_2021년예산 '!Print_Area</vt:lpstr>
      <vt:lpstr>세부예산서!Print_Area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Anonymous8</dc:creator>
  <cp:lastModifiedBy>소담</cp:lastModifiedBy>
  <cp:lastPrinted>2021-02-02T09:00:47Z</cp:lastPrinted>
  <dcterms:created xsi:type="dcterms:W3CDTF">2013-12-12T01:42:20Z</dcterms:created>
  <dcterms:modified xsi:type="dcterms:W3CDTF">2021-02-18T18:35:38Z</dcterms:modified>
</cp:coreProperties>
</file>