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updateLinks="always"/>
  <mc:AlternateContent xmlns:mc="http://schemas.openxmlformats.org/markup-compatibility/2006">
    <mc:Choice Requires="x15">
      <x15ac:absPath xmlns:x15ac="http://schemas.microsoft.com/office/spreadsheetml/2010/11/ac" url="C:\Users\sodam\Desktop\"/>
    </mc:Choice>
  </mc:AlternateContent>
  <xr:revisionPtr revIDLastSave="0" documentId="13_ncr:1_{88354E4F-0421-461C-9CF6-81C627A7D6B3}" xr6:coauthVersionLast="40" xr6:coauthVersionMax="40" xr10:uidLastSave="{00000000-0000-0000-0000-000000000000}"/>
  <bookViews>
    <workbookView xWindow="0" yWindow="0" windowWidth="28800" windowHeight="12180" activeTab="3" xr2:uid="{00000000-000D-0000-FFFF-FFFF00000000}"/>
  </bookViews>
  <sheets>
    <sheet name="2018 추경" sheetId="35" r:id="rId1"/>
    <sheet name="2018 추경세부예산서" sheetId="33" r:id="rId2"/>
    <sheet name="2019년예산" sheetId="29" r:id="rId3"/>
    <sheet name="2019 세부예산서" sheetId="31" r:id="rId4"/>
  </sheets>
  <definedNames>
    <definedName name="_xlnm.Print_Area" localSheetId="0">'2018 추경'!$A$1:$G$62</definedName>
    <definedName name="_xlnm.Print_Area" localSheetId="1">'2018 추경세부예산서'!$A$1:$I$27</definedName>
    <definedName name="_xlnm.Print_Area" localSheetId="3">'2019 세부예산서'!$A$52:$J$83</definedName>
    <definedName name="_xlnm.Print_Area" localSheetId="2">'2019년예산'!$A$1:$H$62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9" l="1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2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4" i="29"/>
  <c r="E59" i="29"/>
  <c r="E56" i="29"/>
  <c r="E52" i="29"/>
  <c r="E48" i="29"/>
  <c r="E47" i="29" s="1"/>
  <c r="E44" i="29"/>
  <c r="E43" i="29"/>
  <c r="E35" i="29"/>
  <c r="E32" i="29"/>
  <c r="E25" i="29" s="1"/>
  <c r="E24" i="29" s="1"/>
  <c r="E26" i="29"/>
  <c r="E18" i="29"/>
  <c r="E16" i="29"/>
  <c r="E13" i="29"/>
  <c r="E10" i="29"/>
  <c r="E5" i="29"/>
  <c r="E4" i="29"/>
  <c r="D22" i="31" l="1"/>
  <c r="I21" i="31"/>
  <c r="D16" i="35" l="1"/>
  <c r="E59" i="35"/>
  <c r="E56" i="35"/>
  <c r="E52" i="35"/>
  <c r="E47" i="35" s="1"/>
  <c r="E48" i="35"/>
  <c r="E44" i="35"/>
  <c r="E43" i="35" s="1"/>
  <c r="E35" i="35"/>
  <c r="E32" i="35"/>
  <c r="E26" i="35"/>
  <c r="E18" i="35"/>
  <c r="E16" i="35"/>
  <c r="E13" i="35"/>
  <c r="E10" i="35"/>
  <c r="E5" i="35"/>
  <c r="E4" i="35" s="1"/>
  <c r="D59" i="35"/>
  <c r="D56" i="35"/>
  <c r="D52" i="35"/>
  <c r="D48" i="35"/>
  <c r="D44" i="35"/>
  <c r="D43" i="35" s="1"/>
  <c r="D35" i="35"/>
  <c r="D32" i="35"/>
  <c r="D26" i="35"/>
  <c r="D18" i="35"/>
  <c r="D13" i="35"/>
  <c r="D5" i="35"/>
  <c r="D25" i="35" l="1"/>
  <c r="D47" i="35"/>
  <c r="E25" i="35"/>
  <c r="E24" i="35" s="1"/>
  <c r="D4" i="35"/>
  <c r="D18" i="31"/>
  <c r="D19" i="31"/>
  <c r="D19" i="33"/>
  <c r="F17" i="35"/>
  <c r="D16" i="29"/>
  <c r="F16" i="29"/>
  <c r="D59" i="29"/>
  <c r="D56" i="29"/>
  <c r="D52" i="29"/>
  <c r="D48" i="29"/>
  <c r="D44" i="29"/>
  <c r="D43" i="29" s="1"/>
  <c r="D35" i="29"/>
  <c r="D32" i="29"/>
  <c r="D26" i="29"/>
  <c r="D18" i="29"/>
  <c r="D13" i="29"/>
  <c r="D10" i="29"/>
  <c r="D5" i="29"/>
  <c r="D4" i="29" s="1"/>
  <c r="D83" i="31"/>
  <c r="D24" i="35" l="1"/>
  <c r="F16" i="35"/>
  <c r="D25" i="29"/>
  <c r="D47" i="29"/>
  <c r="F21" i="35"/>
  <c r="F20" i="35"/>
  <c r="F19" i="35"/>
  <c r="F15" i="35"/>
  <c r="F14" i="35"/>
  <c r="F12" i="35"/>
  <c r="F11" i="35"/>
  <c r="F10" i="35"/>
  <c r="F9" i="35"/>
  <c r="F8" i="35"/>
  <c r="F7" i="35"/>
  <c r="F6" i="35"/>
  <c r="I82" i="33"/>
  <c r="D83" i="33" s="1"/>
  <c r="D82" i="33" s="1"/>
  <c r="D80" i="33"/>
  <c r="I42" i="33"/>
  <c r="D12" i="33"/>
  <c r="D13" i="33"/>
  <c r="D13" i="31"/>
  <c r="F13" i="35"/>
  <c r="D24" i="29" l="1"/>
  <c r="D11" i="33"/>
  <c r="F62" i="35"/>
  <c r="F61" i="35"/>
  <c r="F60" i="35"/>
  <c r="F58" i="35"/>
  <c r="F57" i="35"/>
  <c r="F55" i="35"/>
  <c r="F54" i="35"/>
  <c r="F53" i="35"/>
  <c r="F51" i="35"/>
  <c r="F50" i="35"/>
  <c r="F49" i="35"/>
  <c r="F46" i="35"/>
  <c r="F45" i="35"/>
  <c r="F42" i="35"/>
  <c r="F41" i="35"/>
  <c r="F40" i="35"/>
  <c r="F39" i="35"/>
  <c r="F38" i="35"/>
  <c r="F37" i="35"/>
  <c r="F36" i="35"/>
  <c r="F34" i="35"/>
  <c r="F33" i="35"/>
  <c r="F31" i="35"/>
  <c r="F30" i="35"/>
  <c r="F29" i="35"/>
  <c r="F28" i="35"/>
  <c r="F27" i="35"/>
  <c r="F59" i="35"/>
  <c r="F52" i="35"/>
  <c r="F44" i="35"/>
  <c r="F18" i="35"/>
  <c r="F5" i="35"/>
  <c r="D12" i="31"/>
  <c r="D82" i="31"/>
  <c r="F26" i="35" l="1"/>
  <c r="F35" i="35"/>
  <c r="F48" i="35"/>
  <c r="F56" i="35"/>
  <c r="F32" i="35"/>
  <c r="F25" i="35"/>
  <c r="F43" i="35"/>
  <c r="F47" i="35"/>
  <c r="F4" i="35" l="1"/>
  <c r="F24" i="35"/>
  <c r="D10" i="33"/>
  <c r="D9" i="33" s="1"/>
  <c r="D81" i="33"/>
  <c r="D79" i="33" s="1"/>
  <c r="D78" i="33"/>
  <c r="D77" i="33"/>
  <c r="D74" i="33"/>
  <c r="D73" i="33"/>
  <c r="D72" i="33"/>
  <c r="D70" i="33"/>
  <c r="D69" i="33"/>
  <c r="D68" i="33"/>
  <c r="D65" i="33"/>
  <c r="D64" i="33"/>
  <c r="D62" i="33"/>
  <c r="D61" i="33"/>
  <c r="D60" i="33"/>
  <c r="D59" i="33"/>
  <c r="D58" i="33"/>
  <c r="D57" i="33"/>
  <c r="D56" i="33"/>
  <c r="D54" i="33"/>
  <c r="D53" i="33"/>
  <c r="D50" i="33"/>
  <c r="I48" i="33"/>
  <c r="D48" i="33" s="1"/>
  <c r="D42" i="33"/>
  <c r="D41" i="33"/>
  <c r="I36" i="33"/>
  <c r="D36" i="33" s="1"/>
  <c r="I33" i="33"/>
  <c r="D33" i="33" s="1"/>
  <c r="D22" i="33"/>
  <c r="D21" i="33" s="1"/>
  <c r="D20" i="33"/>
  <c r="D18" i="33"/>
  <c r="D16" i="33"/>
  <c r="D15" i="33"/>
  <c r="D8" i="33"/>
  <c r="D7" i="33"/>
  <c r="D6" i="33"/>
  <c r="D81" i="31"/>
  <c r="D80" i="31" s="1"/>
  <c r="D79" i="31"/>
  <c r="D78" i="31"/>
  <c r="D75" i="31"/>
  <c r="D74" i="31"/>
  <c r="D73" i="31"/>
  <c r="D71" i="31"/>
  <c r="D70" i="31"/>
  <c r="D69" i="31"/>
  <c r="D66" i="31"/>
  <c r="D65" i="31"/>
  <c r="D63" i="31"/>
  <c r="D62" i="31"/>
  <c r="D61" i="31"/>
  <c r="D60" i="31"/>
  <c r="D59" i="31"/>
  <c r="D58" i="31"/>
  <c r="D57" i="31"/>
  <c r="D55" i="31"/>
  <c r="D54" i="31"/>
  <c r="D51" i="31"/>
  <c r="I49" i="31"/>
  <c r="D49" i="31" s="1"/>
  <c r="I43" i="31"/>
  <c r="D43" i="31" s="1"/>
  <c r="D42" i="31"/>
  <c r="I37" i="31"/>
  <c r="D37" i="31" s="1"/>
  <c r="I34" i="31"/>
  <c r="D34" i="31" s="1"/>
  <c r="D21" i="31"/>
  <c r="D20" i="31"/>
  <c r="D17" i="31" s="1"/>
  <c r="D16" i="31"/>
  <c r="D15" i="31"/>
  <c r="D10" i="31"/>
  <c r="D9" i="31" s="1"/>
  <c r="D8" i="31"/>
  <c r="D7" i="31"/>
  <c r="D6" i="31"/>
  <c r="D64" i="31" l="1"/>
  <c r="D77" i="31"/>
  <c r="D5" i="33"/>
  <c r="D76" i="33"/>
  <c r="D67" i="33"/>
  <c r="D55" i="33"/>
  <c r="D17" i="33"/>
  <c r="D14" i="33"/>
  <c r="D63" i="33"/>
  <c r="D68" i="31"/>
  <c r="D56" i="31"/>
  <c r="D71" i="33"/>
  <c r="D66" i="33" s="1"/>
  <c r="D14" i="31"/>
  <c r="D5" i="31"/>
  <c r="D72" i="31"/>
  <c r="D53" i="31"/>
  <c r="D52" i="33"/>
  <c r="D32" i="33"/>
  <c r="D33" i="31"/>
  <c r="F59" i="29"/>
  <c r="F56" i="29"/>
  <c r="F52" i="29"/>
  <c r="F48" i="29"/>
  <c r="F44" i="29"/>
  <c r="F35" i="29"/>
  <c r="F32" i="29"/>
  <c r="F26" i="29"/>
  <c r="F18" i="29"/>
  <c r="F13" i="29"/>
  <c r="F5" i="29"/>
  <c r="F4" i="29" s="1"/>
  <c r="D67" i="31" l="1"/>
  <c r="D30" i="33"/>
  <c r="D4" i="33"/>
  <c r="D31" i="33"/>
  <c r="D32" i="31"/>
  <c r="D31" i="31" s="1"/>
  <c r="D4" i="31"/>
  <c r="F47" i="29"/>
  <c r="F43" i="29"/>
  <c r="F25" i="29"/>
  <c r="F24" i="29" l="1"/>
</calcChain>
</file>

<file path=xl/sharedStrings.xml><?xml version="1.0" encoding="utf-8"?>
<sst xmlns="http://schemas.openxmlformats.org/spreadsheetml/2006/main" count="691" uniqueCount="252">
  <si>
    <t>(단위:원)</t>
    <phoneticPr fontId="1" type="noConversion"/>
  </si>
  <si>
    <t>관</t>
  </si>
  <si>
    <t>항</t>
  </si>
  <si>
    <t>목</t>
  </si>
  <si>
    <t>총 계</t>
  </si>
  <si>
    <t>법인전입금</t>
    <phoneticPr fontId="1" type="noConversion"/>
  </si>
  <si>
    <t>잡수입</t>
    <phoneticPr fontId="1" type="noConversion"/>
  </si>
  <si>
    <t>이월금</t>
    <phoneticPr fontId="1" type="noConversion"/>
  </si>
  <si>
    <t>총 계　</t>
  </si>
  <si>
    <t>사무비</t>
  </si>
  <si>
    <t>합 계</t>
  </si>
  <si>
    <t>인건비</t>
  </si>
  <si>
    <t>소 계</t>
  </si>
  <si>
    <t>퇴직적립금</t>
  </si>
  <si>
    <t>업무추진비</t>
  </si>
  <si>
    <t>운영비</t>
  </si>
  <si>
    <t>공공요금</t>
  </si>
  <si>
    <t>제세공과금</t>
  </si>
  <si>
    <t>재산조성비</t>
  </si>
  <si>
    <t>사업비</t>
  </si>
  <si>
    <t xml:space="preserve">1) 수입부 </t>
    <phoneticPr fontId="1" type="noConversion"/>
  </si>
  <si>
    <t>산출근거</t>
    <phoneticPr fontId="4" type="noConversion"/>
  </si>
  <si>
    <t>보조금</t>
    <phoneticPr fontId="1" type="noConversion"/>
  </si>
  <si>
    <t>후원금</t>
    <phoneticPr fontId="1" type="noConversion"/>
  </si>
  <si>
    <t>지정후원금</t>
    <phoneticPr fontId="1" type="noConversion"/>
  </si>
  <si>
    <t>비지정후원금</t>
    <phoneticPr fontId="1" type="noConversion"/>
  </si>
  <si>
    <t>2) 지출부</t>
    <phoneticPr fontId="1" type="noConversion"/>
  </si>
  <si>
    <t>시설비</t>
    <phoneticPr fontId="1" type="noConversion"/>
  </si>
  <si>
    <t>소  계</t>
    <phoneticPr fontId="1" type="noConversion"/>
  </si>
  <si>
    <t>자산취득비</t>
    <phoneticPr fontId="1" type="noConversion"/>
  </si>
  <si>
    <t>시설장비유지비</t>
    <phoneticPr fontId="1" type="noConversion"/>
  </si>
  <si>
    <t>예비비</t>
    <phoneticPr fontId="1" type="noConversion"/>
  </si>
  <si>
    <t>반환금</t>
    <phoneticPr fontId="1" type="noConversion"/>
  </si>
  <si>
    <t>사회보험부담금</t>
    <phoneticPr fontId="1" type="noConversion"/>
  </si>
  <si>
    <t>수용비및수수료</t>
    <phoneticPr fontId="1" type="noConversion"/>
  </si>
  <si>
    <t>회의비</t>
    <phoneticPr fontId="1" type="noConversion"/>
  </si>
  <si>
    <t>사업수입</t>
    <phoneticPr fontId="1" type="noConversion"/>
  </si>
  <si>
    <t>기관운영비</t>
    <phoneticPr fontId="1" type="noConversion"/>
  </si>
  <si>
    <t>여비</t>
    <phoneticPr fontId="1" type="noConversion"/>
  </si>
  <si>
    <t>합 계</t>
    <phoneticPr fontId="1" type="noConversion"/>
  </si>
  <si>
    <t>전년도이월금</t>
    <phoneticPr fontId="1" type="noConversion"/>
  </si>
  <si>
    <t>차기이월금</t>
    <phoneticPr fontId="1" type="noConversion"/>
  </si>
  <si>
    <t>전입금</t>
    <phoneticPr fontId="1" type="noConversion"/>
  </si>
  <si>
    <t>일용잡급</t>
    <phoneticPr fontId="1" type="noConversion"/>
  </si>
  <si>
    <t>프로그램보조금</t>
    <phoneticPr fontId="1" type="noConversion"/>
  </si>
  <si>
    <t>인건비</t>
    <phoneticPr fontId="1" type="noConversion"/>
  </si>
  <si>
    <t>운영비보조금</t>
    <phoneticPr fontId="1" type="noConversion"/>
  </si>
  <si>
    <t>입소비용수입</t>
    <phoneticPr fontId="1" type="noConversion"/>
  </si>
  <si>
    <t>급여 및 수당</t>
    <phoneticPr fontId="1" type="noConversion"/>
  </si>
  <si>
    <t>차량비</t>
    <phoneticPr fontId="1" type="noConversion"/>
  </si>
  <si>
    <t>기타운영비</t>
    <phoneticPr fontId="1" type="noConversion"/>
  </si>
  <si>
    <t>생계비</t>
    <phoneticPr fontId="3" type="noConversion"/>
  </si>
  <si>
    <t>수용기관경비</t>
    <phoneticPr fontId="1" type="noConversion"/>
  </si>
  <si>
    <t>의료비</t>
    <phoneticPr fontId="1" type="noConversion"/>
  </si>
  <si>
    <t>운영비</t>
    <phoneticPr fontId="1" type="noConversion"/>
  </si>
  <si>
    <t>기타
사업비</t>
    <phoneticPr fontId="1" type="noConversion"/>
  </si>
  <si>
    <t>프로그램비</t>
    <phoneticPr fontId="1" type="noConversion"/>
  </si>
  <si>
    <t>지역연계사업비</t>
    <phoneticPr fontId="1" type="noConversion"/>
  </si>
  <si>
    <t>후원및홍보사업</t>
    <phoneticPr fontId="1" type="noConversion"/>
  </si>
  <si>
    <t>잡지출</t>
    <phoneticPr fontId="1" type="noConversion"/>
  </si>
  <si>
    <t>잡지출</t>
    <phoneticPr fontId="1" type="noConversion"/>
  </si>
  <si>
    <t>기타후생경비</t>
    <phoneticPr fontId="1" type="noConversion"/>
  </si>
  <si>
    <t>직원급식비</t>
    <phoneticPr fontId="1" type="noConversion"/>
  </si>
  <si>
    <t>직원교육비</t>
    <phoneticPr fontId="1" type="noConversion"/>
  </si>
  <si>
    <t>잡수입</t>
    <phoneticPr fontId="1" type="noConversion"/>
  </si>
  <si>
    <t>잡지출</t>
    <phoneticPr fontId="1" type="noConversion"/>
  </si>
  <si>
    <t>소 계</t>
    <phoneticPr fontId="1" type="noConversion"/>
  </si>
  <si>
    <t>(단위:원)</t>
    <phoneticPr fontId="1" type="noConversion"/>
  </si>
  <si>
    <t>산출근거</t>
    <phoneticPr fontId="4" type="noConversion"/>
  </si>
  <si>
    <t>복지포인트</t>
    <phoneticPr fontId="1" type="noConversion"/>
  </si>
  <si>
    <t>입소이용료X15%</t>
    <phoneticPr fontId="1" type="noConversion"/>
  </si>
  <si>
    <t xml:space="preserve">시설방역, 복합기 임대료
정수기 임대료 </t>
    <phoneticPr fontId="1" type="noConversion"/>
  </si>
  <si>
    <t>2만원 인상
일반 28만원*4=1,120,000
수급 25만원*3= 750,000</t>
    <phoneticPr fontId="1" type="noConversion"/>
  </si>
  <si>
    <t>주거임대료</t>
    <phoneticPr fontId="1" type="noConversion"/>
  </si>
  <si>
    <t>1. 수 입 부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</si>
  <si>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</si>
  <si>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</si>
  <si>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</si>
  <si>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2018년예산</t>
    <phoneticPr fontId="4" type="noConversion"/>
  </si>
  <si>
    <t>산출내역</t>
    <phoneticPr fontId="4" type="noConversion"/>
  </si>
  <si>
    <t>총  계</t>
    <phoneticPr fontId="4" type="noConversion"/>
  </si>
  <si>
    <t>합   계</t>
    <phoneticPr fontId="4" type="noConversion"/>
  </si>
  <si>
    <t>인건비보조금</t>
    <phoneticPr fontId="1" type="noConversion"/>
  </si>
  <si>
    <t>인건비 보조금</t>
    <phoneticPr fontId="4" type="noConversion"/>
  </si>
  <si>
    <t>원장 외 1명 인건비, 퇴직금 외 5대보험료</t>
    <phoneticPr fontId="1" type="noConversion"/>
  </si>
  <si>
    <t>관리운영비보조금</t>
    <phoneticPr fontId="4" type="noConversion"/>
  </si>
  <si>
    <t>관리운영비 보조금</t>
    <phoneticPr fontId="4" type="noConversion"/>
  </si>
  <si>
    <t>프로그램사업비 보조금</t>
    <phoneticPr fontId="1" type="noConversion"/>
  </si>
  <si>
    <t>입소비용수입</t>
    <phoneticPr fontId="1" type="noConversion"/>
  </si>
  <si>
    <t>=</t>
    <phoneticPr fontId="1" type="noConversion"/>
  </si>
  <si>
    <t>전입금</t>
  </si>
  <si>
    <t>법인전입금</t>
  </si>
  <si>
    <t>법인전입금</t>
    <phoneticPr fontId="4" type="noConversion"/>
  </si>
  <si>
    <t>후원금</t>
  </si>
  <si>
    <t>지정후원금</t>
    <phoneticPr fontId="4" type="noConversion"/>
  </si>
  <si>
    <t>기타예금이자수입</t>
    <phoneticPr fontId="1" type="noConversion"/>
  </si>
  <si>
    <t>직원급식비</t>
    <phoneticPr fontId="1" type="noConversion"/>
  </si>
  <si>
    <t>120,000*12월</t>
    <phoneticPr fontId="1" type="noConversion"/>
  </si>
  <si>
    <t>이월금</t>
  </si>
  <si>
    <t xml:space="preserve"> 전년도이월금</t>
    <phoneticPr fontId="1" type="noConversion"/>
  </si>
  <si>
    <t>전년도이월금</t>
  </si>
  <si>
    <t>입소이용료</t>
    <phoneticPr fontId="1" type="noConversion"/>
  </si>
  <si>
    <t>지정후원금</t>
    <phoneticPr fontId="1" type="noConversion"/>
  </si>
  <si>
    <t>비지정후원금</t>
    <phoneticPr fontId="1" type="noConversion"/>
  </si>
  <si>
    <t>직원급식비</t>
    <phoneticPr fontId="1" type="noConversion"/>
  </si>
  <si>
    <t>잡수입</t>
    <phoneticPr fontId="1" type="noConversion"/>
  </si>
  <si>
    <t xml:space="preserve">2. 지 출 부 </t>
    <phoneticPr fontId="4" type="noConversion"/>
  </si>
  <si>
    <t>사무비</t>
    <phoneticPr fontId="4" type="noConversion"/>
  </si>
  <si>
    <t>인건비</t>
    <phoneticPr fontId="4" type="noConversion"/>
  </si>
  <si>
    <t>소    계</t>
    <phoneticPr fontId="4" type="noConversion"/>
  </si>
  <si>
    <t>급   여</t>
    <phoneticPr fontId="4" type="noConversion"/>
  </si>
  <si>
    <t>합  계</t>
    <phoneticPr fontId="4" type="noConversion"/>
  </si>
  <si>
    <t xml:space="preserve">   시설장</t>
    <phoneticPr fontId="4" type="noConversion"/>
  </si>
  <si>
    <t>2급 18호봉*9월+19호봉*3월</t>
    <phoneticPr fontId="1" type="noConversion"/>
  </si>
  <si>
    <t>=</t>
  </si>
  <si>
    <t xml:space="preserve">   사회복지사</t>
    <phoneticPr fontId="4" type="noConversion"/>
  </si>
  <si>
    <t>5급 14호봉*12월</t>
    <phoneticPr fontId="1" type="noConversion"/>
  </si>
  <si>
    <t>제수당</t>
    <phoneticPr fontId="4" type="noConversion"/>
  </si>
  <si>
    <t>명절휴가비*2회, 가족수당 40,000*12월</t>
    <phoneticPr fontId="1" type="noConversion"/>
  </si>
  <si>
    <t xml:space="preserve">   사회복지사</t>
    <phoneticPr fontId="1" type="noConversion"/>
  </si>
  <si>
    <t>명절휴가비, 연장근로수당 395,200*12월</t>
    <phoneticPr fontId="1" type="noConversion"/>
  </si>
  <si>
    <t>정액급식비</t>
    <phoneticPr fontId="1" type="noConversion"/>
  </si>
  <si>
    <t>100,000*12월*2명</t>
    <phoneticPr fontId="1" type="noConversion"/>
  </si>
  <si>
    <t>관리자수당</t>
    <phoneticPr fontId="1" type="noConversion"/>
  </si>
  <si>
    <t>200,000*12월</t>
    <phoneticPr fontId="1" type="noConversion"/>
  </si>
  <si>
    <t>퇴직적립금</t>
    <phoneticPr fontId="4" type="noConversion"/>
  </si>
  <si>
    <t>96,591,000*1/12</t>
    <phoneticPr fontId="1" type="noConversion"/>
  </si>
  <si>
    <t>사회보험부담금</t>
    <phoneticPr fontId="4" type="noConversion"/>
  </si>
  <si>
    <t>합계</t>
    <phoneticPr fontId="4" type="noConversion"/>
  </si>
  <si>
    <t>국민연금</t>
    <phoneticPr fontId="4" type="noConversion"/>
  </si>
  <si>
    <t>=</t>
    <phoneticPr fontId="4" type="noConversion"/>
  </si>
  <si>
    <t>국민건강</t>
    <phoneticPr fontId="4" type="noConversion"/>
  </si>
  <si>
    <t>장기요양</t>
    <phoneticPr fontId="4" type="noConversion"/>
  </si>
  <si>
    <t>고용보험</t>
    <phoneticPr fontId="4" type="noConversion"/>
  </si>
  <si>
    <t>산재보험</t>
    <phoneticPr fontId="4" type="noConversion"/>
  </si>
  <si>
    <t>기타후생경비</t>
    <phoneticPr fontId="4" type="noConversion"/>
  </si>
  <si>
    <t>복지포인트</t>
    <phoneticPr fontId="4" type="noConversion"/>
  </si>
  <si>
    <t>200,000*2명</t>
    <phoneticPr fontId="1" type="noConversion"/>
  </si>
  <si>
    <t>일용잡급</t>
    <phoneticPr fontId="4" type="noConversion"/>
  </si>
  <si>
    <t>주말대체인건비</t>
    <phoneticPr fontId="4" type="noConversion"/>
  </si>
  <si>
    <t>입소이용료*15%</t>
    <phoneticPr fontId="1" type="noConversion"/>
  </si>
  <si>
    <t>사무비</t>
    <phoneticPr fontId="1" type="noConversion"/>
  </si>
  <si>
    <t>업무추진비</t>
    <phoneticPr fontId="4" type="noConversion"/>
  </si>
  <si>
    <t>소  계</t>
    <phoneticPr fontId="4" type="noConversion"/>
  </si>
  <si>
    <t>기관운영비</t>
    <phoneticPr fontId="4" type="noConversion"/>
  </si>
  <si>
    <t>회의비</t>
    <phoneticPr fontId="1" type="noConversion"/>
  </si>
  <si>
    <t>운영위원회 회의비</t>
    <phoneticPr fontId="4" type="noConversion"/>
  </si>
  <si>
    <t>운영비</t>
    <phoneticPr fontId="4" type="noConversion"/>
  </si>
  <si>
    <t>소   계</t>
    <phoneticPr fontId="4" type="noConversion"/>
  </si>
  <si>
    <t>여비</t>
    <phoneticPr fontId="4" type="noConversion"/>
  </si>
  <si>
    <t>여비등</t>
    <phoneticPr fontId="4" type="noConversion"/>
  </si>
  <si>
    <t>수용비및수수료</t>
    <phoneticPr fontId="4" type="noConversion"/>
  </si>
  <si>
    <t>사무용품비등</t>
    <phoneticPr fontId="4" type="noConversion"/>
  </si>
  <si>
    <t>공공요금</t>
    <phoneticPr fontId="4" type="noConversion"/>
  </si>
  <si>
    <t>200,000*8월=1,600,000 + 
375,000*4월=1,500,000</t>
    <phoneticPr fontId="1" type="noConversion"/>
  </si>
  <si>
    <t>제세공과금</t>
    <phoneticPr fontId="4" type="noConversion"/>
  </si>
  <si>
    <t>신원보증,협회비등</t>
    <phoneticPr fontId="4" type="noConversion"/>
  </si>
  <si>
    <t>차량비</t>
    <phoneticPr fontId="4" type="noConversion"/>
  </si>
  <si>
    <t>직원교육비</t>
    <phoneticPr fontId="1" type="noConversion"/>
  </si>
  <si>
    <t>90,000*2명</t>
    <phoneticPr fontId="1" type="noConversion"/>
  </si>
  <si>
    <t>기타운영비</t>
    <phoneticPr fontId="1" type="noConversion"/>
  </si>
  <si>
    <t>주거임대료</t>
    <phoneticPr fontId="1" type="noConversion"/>
  </si>
  <si>
    <t>재산조성비</t>
    <phoneticPr fontId="4" type="noConversion"/>
  </si>
  <si>
    <t>시설비</t>
    <phoneticPr fontId="4" type="noConversion"/>
  </si>
  <si>
    <t>자산취득비</t>
    <phoneticPr fontId="4" type="noConversion"/>
  </si>
  <si>
    <t>시설장비유지비</t>
    <phoneticPr fontId="4" type="noConversion"/>
  </si>
  <si>
    <t>시설유지비</t>
    <phoneticPr fontId="4" type="noConversion"/>
  </si>
  <si>
    <t>사업비</t>
    <phoneticPr fontId="4" type="noConversion"/>
  </si>
  <si>
    <t>생계비</t>
    <phoneticPr fontId="1" type="noConversion"/>
  </si>
  <si>
    <t>생계비</t>
    <phoneticPr fontId="4" type="noConversion"/>
  </si>
  <si>
    <t>수용기관경비</t>
    <phoneticPr fontId="1" type="noConversion"/>
  </si>
  <si>
    <t>수용기관경비</t>
    <phoneticPr fontId="4" type="noConversion"/>
  </si>
  <si>
    <t>100,000*10월=1,000,000 + 150,000*2월=300,000</t>
    <phoneticPr fontId="1" type="noConversion"/>
  </si>
  <si>
    <t>의료비</t>
    <phoneticPr fontId="1" type="noConversion"/>
  </si>
  <si>
    <t>의료비</t>
    <phoneticPr fontId="4" type="noConversion"/>
  </si>
  <si>
    <t>기타사업비</t>
    <phoneticPr fontId="1" type="noConversion"/>
  </si>
  <si>
    <t>소 계</t>
    <phoneticPr fontId="4" type="noConversion"/>
  </si>
  <si>
    <t>프로그램비</t>
    <phoneticPr fontId="1" type="noConversion"/>
  </si>
  <si>
    <t>프로그램비 (미술집단상담, 캠프 등)</t>
    <phoneticPr fontId="1" type="noConversion"/>
  </si>
  <si>
    <t>지역연계사업비</t>
    <phoneticPr fontId="1" type="noConversion"/>
  </si>
  <si>
    <t>후원및홍보사업</t>
    <phoneticPr fontId="1" type="noConversion"/>
  </si>
  <si>
    <t>잡지출</t>
    <phoneticPr fontId="1" type="noConversion"/>
  </si>
  <si>
    <t>합 계</t>
    <phoneticPr fontId="1" type="noConversion"/>
  </si>
  <si>
    <t>직원급식비</t>
    <phoneticPr fontId="4" type="noConversion"/>
  </si>
  <si>
    <t>예비비</t>
    <phoneticPr fontId="1" type="noConversion"/>
  </si>
  <si>
    <t>예비비</t>
    <phoneticPr fontId="4" type="noConversion"/>
  </si>
  <si>
    <t>2018년
예산(A)</t>
    <phoneticPr fontId="1" type="noConversion"/>
  </si>
  <si>
    <t>2018년 소담 추경세부예산서</t>
    <phoneticPr fontId="3" type="noConversion"/>
  </si>
  <si>
    <t>건강보험 280,000*4명=1,120,000 * 12월
기초생활수급자 250,000*3명=750,000 * 8월
                     250,000*4명=1,000,000*4월</t>
    <phoneticPr fontId="1" type="noConversion"/>
  </si>
  <si>
    <t>700,000*10월 + 900,000*2월</t>
    <phoneticPr fontId="1" type="noConversion"/>
  </si>
  <si>
    <t>2018년
추경예산(B)</t>
    <phoneticPr fontId="1" type="noConversion"/>
  </si>
  <si>
    <t>2018년                      예산(A)</t>
    <phoneticPr fontId="1" type="noConversion"/>
  </si>
  <si>
    <t>2019년
예산(B)</t>
    <phoneticPr fontId="1" type="noConversion"/>
  </si>
  <si>
    <t>2019년예산</t>
    <phoneticPr fontId="4" type="noConversion"/>
  </si>
  <si>
    <t>300,000원*8명=2,400,000원*12월</t>
    <phoneticPr fontId="1" type="noConversion"/>
  </si>
  <si>
    <t>900,000*12월</t>
    <phoneticPr fontId="1" type="noConversion"/>
  </si>
  <si>
    <t>2급 19호봉*9월+20호봉*3월</t>
    <phoneticPr fontId="1" type="noConversion"/>
  </si>
  <si>
    <t>5급 15호봉*12월</t>
    <phoneticPr fontId="1" type="noConversion"/>
  </si>
  <si>
    <t>명절휴가비, 연장근로수당 395,470*12월</t>
    <phoneticPr fontId="1" type="noConversion"/>
  </si>
  <si>
    <t>99,610,480*1/12</t>
    <phoneticPr fontId="1" type="noConversion"/>
  </si>
  <si>
    <t>입소이용료*20%</t>
    <phoneticPr fontId="1" type="noConversion"/>
  </si>
  <si>
    <t>20,000*12월</t>
    <phoneticPr fontId="1" type="noConversion"/>
  </si>
  <si>
    <t>120,000*4분기</t>
    <phoneticPr fontId="1" type="noConversion"/>
  </si>
  <si>
    <t>사무실 컴퓨터 본체 교체</t>
    <phoneticPr fontId="1" type="noConversion"/>
  </si>
  <si>
    <t>* 이용료 3,863,901원
* 지정후원금 403,797원
* 비지정후원금 300,054원
* 법인전입금 1,497,084원
* 기타잡수입 95,308원
* 직원급식비 599원</t>
    <phoneticPr fontId="1" type="noConversion"/>
  </si>
  <si>
    <t>월동난방비</t>
    <phoneticPr fontId="1" type="noConversion"/>
  </si>
  <si>
    <t>원장 외 1명 인건비, 복지포인트, 퇴직금 외 5대보험료</t>
    <phoneticPr fontId="1" type="noConversion"/>
  </si>
  <si>
    <t>998,400*12월</t>
    <phoneticPr fontId="1" type="noConversion"/>
  </si>
  <si>
    <t>입소이용료X20%</t>
    <phoneticPr fontId="1" type="noConversion"/>
  </si>
  <si>
    <t>정신재활시설 소담 2019년 예산서(안)</t>
    <phoneticPr fontId="1" type="noConversion"/>
  </si>
  <si>
    <t>정신재활시설 소담 2018년 추경예산서(안)</t>
    <phoneticPr fontId="1" type="noConversion"/>
  </si>
  <si>
    <t>증감               (B)-(A)</t>
    <phoneticPr fontId="1" type="noConversion"/>
  </si>
  <si>
    <t>임대료</t>
    <phoneticPr fontId="1" type="noConversion"/>
  </si>
  <si>
    <t>소계</t>
    <phoneticPr fontId="1" type="noConversion"/>
  </si>
  <si>
    <t>법인전입금(후원금)</t>
    <phoneticPr fontId="1" type="noConversion"/>
  </si>
  <si>
    <t>법인전입금(후원금)</t>
    <phoneticPr fontId="1" type="noConversion"/>
  </si>
  <si>
    <t>법인전입금(후원금)</t>
    <phoneticPr fontId="1" type="noConversion"/>
  </si>
  <si>
    <t>30,000*4분기</t>
    <phoneticPr fontId="1" type="noConversion"/>
  </si>
  <si>
    <t>법인전입금</t>
    <phoneticPr fontId="4" type="noConversion"/>
  </si>
  <si>
    <t>법인전입금(후원금)</t>
    <phoneticPr fontId="4" type="noConversion"/>
  </si>
  <si>
    <t>기관운영비</t>
    <phoneticPr fontId="4" type="noConversion"/>
  </si>
  <si>
    <t>업무추진비</t>
    <phoneticPr fontId="4" type="noConversion"/>
  </si>
  <si>
    <t>* 이용료 5,169,232원
* 지정후원금 1,504,082원
* 비지정후원금 300,201원
* 월동난방비 30,000원
* 법인전입금 1,442,171원
* 직원급식비 39,506원
* 잡수입 95,663원</t>
    <phoneticPr fontId="1" type="noConversion"/>
  </si>
  <si>
    <t>사무실 컴퓨터 본체 구입</t>
    <phoneticPr fontId="1" type="noConversion"/>
  </si>
  <si>
    <t>이월금</t>
    <phoneticPr fontId="4" type="noConversion"/>
  </si>
  <si>
    <t>월동난방비</t>
    <phoneticPr fontId="1" type="noConversion"/>
  </si>
  <si>
    <t>세탁기 구입 등</t>
    <phoneticPr fontId="1" type="noConversion"/>
  </si>
  <si>
    <t>증감
(B)-(A)</t>
    <phoneticPr fontId="1" type="noConversion"/>
  </si>
  <si>
    <t>월동난방비 이자 잡수입이체</t>
    <phoneticPr fontId="1" type="noConversion"/>
  </si>
  <si>
    <t>차기이월금</t>
    <phoneticPr fontId="1" type="noConversion"/>
  </si>
  <si>
    <t>밀알복지재단 300,000원*12월=3,600,000
웰컴그룹 900,000원*12월=10,800,000</t>
    <phoneticPr fontId="1" type="noConversion"/>
  </si>
  <si>
    <t>300,000*8월=2,400,000 + 
450,000*4월=1,800,000</t>
    <phoneticPr fontId="1" type="noConversion"/>
  </si>
  <si>
    <t>기타예금이자수입</t>
    <phoneticPr fontId="1" type="noConversion"/>
  </si>
  <si>
    <t>기타예금
이자수입</t>
    <phoneticPr fontId="1" type="noConversion"/>
  </si>
  <si>
    <t>소 계</t>
    <phoneticPr fontId="1" type="noConversion"/>
  </si>
  <si>
    <t>잡수입</t>
    <phoneticPr fontId="1" type="noConversion"/>
  </si>
  <si>
    <t>260,000*2명</t>
    <phoneticPr fontId="1" type="noConversion"/>
  </si>
  <si>
    <t>자금원천</t>
    <phoneticPr fontId="1" type="noConversion"/>
  </si>
  <si>
    <t>이용료</t>
    <phoneticPr fontId="1" type="noConversion"/>
  </si>
  <si>
    <t>보조금 70,000
법인전입금 50,000</t>
    <phoneticPr fontId="1" type="noConversion"/>
  </si>
  <si>
    <t>보조금 240,000
법인전입금 240,000</t>
    <phoneticPr fontId="1" type="noConversion"/>
  </si>
  <si>
    <t>보조금 1,656,000
이용료 744,000</t>
    <phoneticPr fontId="1" type="noConversion"/>
  </si>
  <si>
    <t>보조금 1,487,000
이용료 9,153,000</t>
    <phoneticPr fontId="1" type="noConversion"/>
  </si>
  <si>
    <t>보조금 1,174,800
이용료 2,695,200
월동난방비 330,000</t>
    <phoneticPr fontId="1" type="noConversion"/>
  </si>
  <si>
    <t xml:space="preserve">세탁기, 전자레인지 </t>
    <phoneticPr fontId="1" type="noConversion"/>
  </si>
  <si>
    <t xml:space="preserve"> </t>
    <phoneticPr fontId="1" type="noConversion"/>
  </si>
  <si>
    <t>* 이용료 5,064,159원
* 지정후원금 1,604,469원
* 비지정후원금 300,356원
* 월동난방비 138,349원
* 법인전입금 1,194,616원
* 직원급식비 9,535원
* 잡수입 95,807원</t>
    <phoneticPr fontId="1" type="noConversion"/>
  </si>
  <si>
    <t>2018년
결산(C)</t>
    <phoneticPr fontId="1" type="noConversion"/>
  </si>
  <si>
    <r>
      <t>2018년
결산(</t>
    </r>
    <r>
      <rPr>
        <sz val="10"/>
        <color rgb="FF000000"/>
        <rFont val="맑은 고딕"/>
        <family val="3"/>
        <charset val="129"/>
        <scheme val="minor"/>
      </rPr>
      <t>B</t>
    </r>
    <r>
      <rPr>
        <b/>
        <sz val="10"/>
        <color rgb="FF000000"/>
        <rFont val="맑은 고딕"/>
        <family val="3"/>
        <charset val="129"/>
        <scheme val="minor"/>
      </rPr>
      <t>)</t>
    </r>
    <phoneticPr fontId="1" type="noConversion"/>
  </si>
  <si>
    <t>2019년
예산(C)</t>
    <phoneticPr fontId="1" type="noConversion"/>
  </si>
  <si>
    <t>증감
(C)-(B)</t>
    <phoneticPr fontId="1" type="noConversion"/>
  </si>
  <si>
    <t>2019년 소담 세부예산서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</si>
</sst>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#,##0_ ;[Red]\-#,##0\ 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5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15"/>
      <name val="08서울남산체 M"/>
      <family val="1"/>
      <charset val="129"/>
    </font>
    <font>
      <b/>
      <sz val="10"/>
      <name val="08서울남산체 M"/>
      <family val="1"/>
      <charset val="129"/>
    </font>
    <font>
      <sz val="9"/>
      <name val="08서울남산체 M"/>
      <family val="1"/>
      <charset val="129"/>
    </font>
    <font>
      <sz val="10"/>
      <name val="돋움"/>
      <family val="3"/>
      <charset val="129"/>
    </font>
    <font>
      <b/>
      <sz val="9"/>
      <name val="08서울남산체 M"/>
      <family val="1"/>
      <charset val="129"/>
    </font>
    <font>
      <sz val="9"/>
      <color rgb="FF000000"/>
      <name val="08서울남산체 M"/>
      <family val="1"/>
      <charset val="129"/>
    </font>
    <font>
      <sz val="9"/>
      <color theme="1"/>
      <name val="08서울남산체 M"/>
      <family val="1"/>
      <charset val="129"/>
    </font>
    <font>
      <sz val="8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41" fontId="14" fillId="0" borderId="0" applyFont="0" applyFill="0" applyBorder="0" applyAlignment="0" applyProtection="0">
      <alignment vertical="center"/>
    </xf>
    <xf numFmtId="0" fontId="2" fillId="0" borderId="0"/>
    <xf numFmtId="0" fontId="22" fillId="0" borderId="0"/>
    <xf numFmtId="0" fontId="2" fillId="0" borderId="0">
      <alignment vertical="center"/>
    </xf>
  </cellStyleXfs>
  <cellXfs count="44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12" fillId="4" borderId="2" xfId="0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shrinkToFit="1"/>
    </xf>
    <xf numFmtId="176" fontId="11" fillId="4" borderId="2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1" fillId="5" borderId="2" xfId="0" applyNumberFormat="1" applyFont="1" applyFill="1" applyBorder="1" applyAlignment="1">
      <alignment horizontal="right" vertical="center" wrapText="1"/>
    </xf>
    <xf numFmtId="176" fontId="11" fillId="6" borderId="2" xfId="0" applyNumberFormat="1" applyFont="1" applyFill="1" applyBorder="1" applyAlignment="1">
      <alignment horizontal="right" vertical="center" wrapText="1"/>
    </xf>
    <xf numFmtId="176" fontId="12" fillId="6" borderId="2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5" fillId="3" borderId="2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right" vertical="center"/>
    </xf>
    <xf numFmtId="176" fontId="17" fillId="0" borderId="2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0" fillId="0" borderId="0" xfId="3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center" vertical="center" shrinkToFit="1"/>
    </xf>
    <xf numFmtId="41" fontId="21" fillId="0" borderId="0" xfId="2" applyFont="1" applyFill="1" applyBorder="1" applyAlignment="1">
      <alignment horizontal="right" vertical="center" shrinkToFit="1"/>
    </xf>
    <xf numFmtId="0" fontId="21" fillId="0" borderId="0" xfId="4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3" fillId="7" borderId="11" xfId="3" applyFont="1" applyFill="1" applyBorder="1" applyAlignment="1">
      <alignment horizontal="center" vertical="center" shrinkToFit="1"/>
    </xf>
    <xf numFmtId="177" fontId="23" fillId="7" borderId="12" xfId="3" applyNumberFormat="1" applyFont="1" applyFill="1" applyBorder="1" applyAlignment="1">
      <alignment horizontal="center" vertical="center" shrinkToFit="1"/>
    </xf>
    <xf numFmtId="0" fontId="23" fillId="7" borderId="12" xfId="3" applyFont="1" applyFill="1" applyBorder="1" applyAlignment="1">
      <alignment horizontal="center" vertical="center" shrinkToFit="1"/>
    </xf>
    <xf numFmtId="177" fontId="23" fillId="0" borderId="17" xfId="3" applyNumberFormat="1" applyFont="1" applyFill="1" applyBorder="1" applyAlignment="1">
      <alignment vertical="center" wrapText="1" shrinkToFit="1"/>
    </xf>
    <xf numFmtId="0" fontId="21" fillId="0" borderId="18" xfId="4" applyFont="1" applyFill="1" applyBorder="1" applyAlignment="1">
      <alignment vertical="center" shrinkToFit="1"/>
    </xf>
    <xf numFmtId="0" fontId="21" fillId="0" borderId="15" xfId="4" applyFont="1" applyFill="1" applyBorder="1" applyAlignment="1">
      <alignment vertical="center" shrinkToFit="1"/>
    </xf>
    <xf numFmtId="0" fontId="21" fillId="0" borderId="15" xfId="4" applyFont="1" applyFill="1" applyBorder="1" applyAlignment="1">
      <alignment horizontal="center" vertical="center" shrinkToFit="1"/>
    </xf>
    <xf numFmtId="0" fontId="21" fillId="0" borderId="19" xfId="4" applyFont="1" applyFill="1" applyBorder="1" applyAlignment="1">
      <alignment vertical="center" shrinkToFit="1"/>
    </xf>
    <xf numFmtId="3" fontId="23" fillId="0" borderId="23" xfId="3" applyNumberFormat="1" applyFont="1" applyFill="1" applyBorder="1" applyAlignment="1">
      <alignment vertical="center" wrapText="1"/>
    </xf>
    <xf numFmtId="0" fontId="21" fillId="0" borderId="21" xfId="4" applyFont="1" applyFill="1" applyBorder="1" applyAlignment="1">
      <alignment vertical="center" shrinkToFit="1"/>
    </xf>
    <xf numFmtId="0" fontId="21" fillId="0" borderId="24" xfId="4" applyFont="1" applyFill="1" applyBorder="1" applyAlignment="1">
      <alignment vertical="center" shrinkToFit="1"/>
    </xf>
    <xf numFmtId="0" fontId="21" fillId="0" borderId="24" xfId="4" applyFont="1" applyFill="1" applyBorder="1" applyAlignment="1">
      <alignment horizontal="center" vertical="center" shrinkToFit="1"/>
    </xf>
    <xf numFmtId="3" fontId="21" fillId="0" borderId="19" xfId="3" applyNumberFormat="1" applyFont="1" applyFill="1" applyBorder="1" applyAlignment="1">
      <alignment horizontal="right" vertical="center" wrapText="1"/>
    </xf>
    <xf numFmtId="176" fontId="21" fillId="0" borderId="26" xfId="3" applyNumberFormat="1" applyFont="1" applyFill="1" applyBorder="1" applyAlignment="1">
      <alignment horizontal="center" vertical="center" shrinkToFit="1"/>
    </xf>
    <xf numFmtId="0" fontId="21" fillId="0" borderId="24" xfId="3" applyFont="1" applyFill="1" applyBorder="1" applyAlignment="1">
      <alignment horizontal="center" vertical="center"/>
    </xf>
    <xf numFmtId="176" fontId="21" fillId="0" borderId="28" xfId="4" applyNumberFormat="1" applyFont="1" applyFill="1" applyBorder="1" applyAlignment="1">
      <alignment vertical="center" wrapText="1" shrinkToFit="1"/>
    </xf>
    <xf numFmtId="176" fontId="21" fillId="0" borderId="1" xfId="3" applyNumberFormat="1" applyFont="1" applyFill="1" applyBorder="1" applyAlignment="1">
      <alignment horizontal="center" vertical="center" shrinkToFit="1"/>
    </xf>
    <xf numFmtId="3" fontId="21" fillId="0" borderId="23" xfId="3" applyNumberFormat="1" applyFont="1" applyFill="1" applyBorder="1" applyAlignment="1">
      <alignment vertical="center" wrapText="1"/>
    </xf>
    <xf numFmtId="0" fontId="21" fillId="0" borderId="23" xfId="4" applyFont="1" applyFill="1" applyBorder="1" applyAlignment="1">
      <alignment vertical="center" shrinkToFit="1"/>
    </xf>
    <xf numFmtId="0" fontId="21" fillId="0" borderId="27" xfId="4" applyFont="1" applyFill="1" applyBorder="1" applyAlignment="1">
      <alignment vertical="center" shrinkToFit="1"/>
    </xf>
    <xf numFmtId="0" fontId="21" fillId="0" borderId="27" xfId="3" applyFont="1" applyFill="1" applyBorder="1" applyAlignment="1">
      <alignment horizontal="center" vertical="center"/>
    </xf>
    <xf numFmtId="3" fontId="21" fillId="0" borderId="30" xfId="3" applyNumberFormat="1" applyFont="1" applyFill="1" applyBorder="1" applyAlignment="1">
      <alignment horizontal="right" vertical="center" wrapText="1"/>
    </xf>
    <xf numFmtId="176" fontId="21" fillId="0" borderId="17" xfId="3" applyNumberFormat="1" applyFont="1" applyFill="1" applyBorder="1" applyAlignment="1">
      <alignment horizontal="center" vertical="center" shrinkToFit="1"/>
    </xf>
    <xf numFmtId="0" fontId="21" fillId="0" borderId="15" xfId="3" applyFont="1" applyFill="1" applyBorder="1" applyAlignment="1">
      <alignment horizontal="center" vertical="center"/>
    </xf>
    <xf numFmtId="176" fontId="21" fillId="0" borderId="1" xfId="3" applyNumberFormat="1" applyFont="1" applyFill="1" applyBorder="1" applyAlignment="1">
      <alignment vertical="center" wrapText="1" shrinkToFit="1"/>
    </xf>
    <xf numFmtId="176" fontId="23" fillId="0" borderId="1" xfId="3" applyNumberFormat="1" applyFont="1" applyFill="1" applyBorder="1" applyAlignment="1">
      <alignment vertical="center" wrapText="1" shrinkToFit="1"/>
    </xf>
    <xf numFmtId="0" fontId="21" fillId="0" borderId="27" xfId="4" applyFont="1" applyFill="1" applyBorder="1" applyAlignment="1">
      <alignment horizontal="right" vertical="center" shrinkToFit="1"/>
    </xf>
    <xf numFmtId="0" fontId="21" fillId="0" borderId="27" xfId="4" applyFont="1" applyFill="1" applyBorder="1" applyAlignment="1">
      <alignment horizontal="center" vertical="center" shrinkToFit="1"/>
    </xf>
    <xf numFmtId="176" fontId="23" fillId="0" borderId="26" xfId="3" applyNumberFormat="1" applyFont="1" applyFill="1" applyBorder="1" applyAlignment="1">
      <alignment vertical="center" wrapText="1" shrinkToFit="1"/>
    </xf>
    <xf numFmtId="0" fontId="21" fillId="0" borderId="26" xfId="3" applyFont="1" applyFill="1" applyBorder="1" applyAlignment="1">
      <alignment horizontal="center" vertical="center" shrinkToFit="1"/>
    </xf>
    <xf numFmtId="176" fontId="21" fillId="0" borderId="24" xfId="4" applyNumberFormat="1" applyFont="1" applyFill="1" applyBorder="1" applyAlignment="1">
      <alignment vertical="center" shrinkToFit="1"/>
    </xf>
    <xf numFmtId="176" fontId="21" fillId="0" borderId="30" xfId="4" applyNumberFormat="1" applyFont="1" applyFill="1" applyBorder="1" applyAlignment="1">
      <alignment vertical="center" wrapText="1" shrinkToFit="1"/>
    </xf>
    <xf numFmtId="176" fontId="21" fillId="0" borderId="26" xfId="3" applyNumberFormat="1" applyFont="1" applyFill="1" applyBorder="1" applyAlignment="1">
      <alignment vertical="center" wrapText="1" shrinkToFit="1"/>
    </xf>
    <xf numFmtId="176" fontId="21" fillId="0" borderId="24" xfId="4" applyNumberFormat="1" applyFont="1" applyFill="1" applyBorder="1" applyAlignment="1">
      <alignment horizontal="right" vertical="center" shrinkToFit="1"/>
    </xf>
    <xf numFmtId="0" fontId="21" fillId="0" borderId="36" xfId="4" applyFont="1" applyFill="1" applyBorder="1" applyAlignment="1">
      <alignment vertical="center" shrinkToFit="1"/>
    </xf>
    <xf numFmtId="0" fontId="21" fillId="0" borderId="37" xfId="4" applyFont="1" applyFill="1" applyBorder="1" applyAlignment="1">
      <alignment vertical="center" shrinkToFit="1"/>
    </xf>
    <xf numFmtId="0" fontId="21" fillId="0" borderId="38" xfId="4" applyFont="1" applyFill="1" applyBorder="1" applyAlignment="1">
      <alignment vertical="center" shrinkToFit="1"/>
    </xf>
    <xf numFmtId="0" fontId="21" fillId="0" borderId="38" xfId="4" applyFont="1" applyFill="1" applyBorder="1" applyAlignment="1">
      <alignment horizontal="center" vertical="center" shrinkToFit="1"/>
    </xf>
    <xf numFmtId="176" fontId="21" fillId="0" borderId="39" xfId="4" applyNumberFormat="1" applyFont="1" applyFill="1" applyBorder="1" applyAlignment="1">
      <alignment vertical="center" wrapText="1" shrinkToFit="1"/>
    </xf>
    <xf numFmtId="177" fontId="21" fillId="0" borderId="0" xfId="5" applyNumberFormat="1" applyFont="1" applyFill="1" applyBorder="1" applyAlignment="1">
      <alignment horizontal="right" vertical="center" shrinkToFit="1"/>
    </xf>
    <xf numFmtId="0" fontId="21" fillId="0" borderId="0" xfId="4" applyFont="1" applyFill="1" applyBorder="1" applyAlignment="1">
      <alignment horizontal="center" vertical="center" shrinkToFit="1"/>
    </xf>
    <xf numFmtId="177" fontId="23" fillId="0" borderId="46" xfId="4" applyNumberFormat="1" applyFont="1" applyFill="1" applyBorder="1" applyAlignment="1">
      <alignment vertical="center" wrapText="1" shrinkToFit="1"/>
    </xf>
    <xf numFmtId="0" fontId="21" fillId="0" borderId="47" xfId="3" applyFont="1" applyFill="1" applyBorder="1" applyAlignment="1">
      <alignment horizontal="left" vertical="center"/>
    </xf>
    <xf numFmtId="0" fontId="21" fillId="0" borderId="44" xfId="4" applyFont="1" applyFill="1" applyBorder="1" applyAlignment="1">
      <alignment vertical="center" shrinkToFit="1"/>
    </xf>
    <xf numFmtId="0" fontId="21" fillId="0" borderId="44" xfId="4" applyFont="1" applyFill="1" applyBorder="1" applyAlignment="1">
      <alignment horizontal="center" vertical="center" shrinkToFit="1"/>
    </xf>
    <xf numFmtId="0" fontId="21" fillId="0" borderId="48" xfId="4" applyFont="1" applyFill="1" applyBorder="1" applyAlignment="1">
      <alignment vertical="center" shrinkToFit="1"/>
    </xf>
    <xf numFmtId="177" fontId="23" fillId="0" borderId="1" xfId="3" applyNumberFormat="1" applyFont="1" applyFill="1" applyBorder="1" applyAlignment="1">
      <alignment horizontal="right" vertical="center" wrapText="1"/>
    </xf>
    <xf numFmtId="0" fontId="21" fillId="0" borderId="23" xfId="3" applyFont="1" applyFill="1" applyBorder="1" applyAlignment="1">
      <alignment horizontal="left" vertical="center"/>
    </xf>
    <xf numFmtId="0" fontId="21" fillId="0" borderId="27" xfId="3" applyFont="1" applyFill="1" applyBorder="1" applyAlignment="1">
      <alignment horizontal="right" vertical="center"/>
    </xf>
    <xf numFmtId="0" fontId="21" fillId="0" borderId="27" xfId="3" applyFont="1" applyFill="1" applyBorder="1" applyAlignment="1">
      <alignment horizontal="left" vertical="center"/>
    </xf>
    <xf numFmtId="0" fontId="21" fillId="0" borderId="30" xfId="3" applyFont="1" applyFill="1" applyBorder="1" applyAlignment="1">
      <alignment horizontal="right" vertical="center"/>
    </xf>
    <xf numFmtId="0" fontId="21" fillId="0" borderId="24" xfId="3" applyFont="1" applyFill="1" applyBorder="1" applyAlignment="1">
      <alignment horizontal="right" vertical="center"/>
    </xf>
    <xf numFmtId="176" fontId="21" fillId="0" borderId="30" xfId="3" applyNumberFormat="1" applyFont="1" applyFill="1" applyBorder="1" applyAlignment="1">
      <alignment horizontal="right" vertical="center" wrapText="1"/>
    </xf>
    <xf numFmtId="0" fontId="21" fillId="0" borderId="21" xfId="3" applyFont="1" applyFill="1" applyBorder="1" applyAlignment="1">
      <alignment horizontal="left" vertical="center"/>
    </xf>
    <xf numFmtId="177" fontId="21" fillId="0" borderId="30" xfId="3" applyNumberFormat="1" applyFont="1" applyFill="1" applyBorder="1" applyAlignment="1">
      <alignment horizontal="right" vertical="center" wrapText="1"/>
    </xf>
    <xf numFmtId="177" fontId="21" fillId="0" borderId="27" xfId="3" applyNumberFormat="1" applyFont="1" applyFill="1" applyBorder="1" applyAlignment="1">
      <alignment horizontal="right" vertical="center" wrapText="1"/>
    </xf>
    <xf numFmtId="177" fontId="21" fillId="0" borderId="27" xfId="3" applyNumberFormat="1" applyFont="1" applyFill="1" applyBorder="1" applyAlignment="1">
      <alignment horizontal="left" vertical="center"/>
    </xf>
    <xf numFmtId="177" fontId="21" fillId="0" borderId="24" xfId="3" applyNumberFormat="1" applyFont="1" applyFill="1" applyBorder="1" applyAlignment="1">
      <alignment horizontal="right" vertical="center" wrapText="1"/>
    </xf>
    <xf numFmtId="0" fontId="21" fillId="0" borderId="24" xfId="3" applyFont="1" applyFill="1" applyBorder="1" applyAlignment="1">
      <alignment horizontal="left" vertical="center"/>
    </xf>
    <xf numFmtId="176" fontId="21" fillId="0" borderId="28" xfId="3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1" xfId="3" applyFont="1" applyFill="1" applyBorder="1" applyAlignment="1">
      <alignment horizontal="center" vertical="center" wrapText="1"/>
    </xf>
    <xf numFmtId="0" fontId="21" fillId="2" borderId="49" xfId="3" applyFont="1" applyFill="1" applyBorder="1" applyAlignment="1">
      <alignment horizontal="center" vertical="center"/>
    </xf>
    <xf numFmtId="176" fontId="21" fillId="2" borderId="49" xfId="3" applyNumberFormat="1" applyFont="1" applyFill="1" applyBorder="1" applyAlignment="1">
      <alignment horizontal="right" vertical="center" wrapText="1"/>
    </xf>
    <xf numFmtId="0" fontId="21" fillId="2" borderId="36" xfId="3" applyFont="1" applyFill="1" applyBorder="1" applyAlignment="1">
      <alignment horizontal="left" vertical="center"/>
    </xf>
    <xf numFmtId="0" fontId="21" fillId="0" borderId="49" xfId="3" applyFont="1" applyFill="1" applyBorder="1" applyAlignment="1">
      <alignment horizontal="center" vertical="center" wrapText="1"/>
    </xf>
    <xf numFmtId="176" fontId="21" fillId="0" borderId="39" xfId="3" applyNumberFormat="1" applyFont="1" applyFill="1" applyBorder="1" applyAlignment="1">
      <alignment horizontal="right" vertical="center" wrapText="1"/>
    </xf>
    <xf numFmtId="177" fontId="21" fillId="0" borderId="27" xfId="3" applyNumberFormat="1" applyFont="1" applyFill="1" applyBorder="1" applyAlignment="1">
      <alignment horizontal="right" vertical="center"/>
    </xf>
    <xf numFmtId="176" fontId="21" fillId="0" borderId="30" xfId="3" applyNumberFormat="1" applyFont="1" applyFill="1" applyBorder="1" applyAlignment="1">
      <alignment vertical="center" wrapText="1"/>
    </xf>
    <xf numFmtId="176" fontId="21" fillId="2" borderId="1" xfId="3" applyNumberFormat="1" applyFont="1" applyFill="1" applyBorder="1" applyAlignment="1">
      <alignment horizontal="right" vertical="center" wrapText="1"/>
    </xf>
    <xf numFmtId="176" fontId="23" fillId="0" borderId="1" xfId="3" applyNumberFormat="1" applyFont="1" applyFill="1" applyBorder="1" applyAlignment="1">
      <alignment horizontal="right" vertical="center" wrapText="1"/>
    </xf>
    <xf numFmtId="177" fontId="21" fillId="0" borderId="27" xfId="3" applyNumberFormat="1" applyFont="1" applyFill="1" applyBorder="1" applyAlignment="1">
      <alignment horizontal="left" vertical="center" shrinkToFit="1"/>
    </xf>
    <xf numFmtId="177" fontId="21" fillId="0" borderId="23" xfId="3" applyNumberFormat="1" applyFont="1" applyFill="1" applyBorder="1" applyAlignment="1">
      <alignment horizontal="right" vertical="center" wrapText="1"/>
    </xf>
    <xf numFmtId="177" fontId="21" fillId="0" borderId="18" xfId="3" applyNumberFormat="1" applyFont="1" applyFill="1" applyBorder="1" applyAlignment="1">
      <alignment horizontal="right" vertical="center" wrapText="1"/>
    </xf>
    <xf numFmtId="0" fontId="21" fillId="0" borderId="18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center" vertical="center"/>
    </xf>
    <xf numFmtId="177" fontId="21" fillId="0" borderId="50" xfId="3" applyNumberFormat="1" applyFont="1" applyFill="1" applyBorder="1" applyAlignment="1">
      <alignment horizontal="right" vertical="center" wrapText="1"/>
    </xf>
    <xf numFmtId="0" fontId="21" fillId="0" borderId="23" xfId="3" applyFont="1" applyFill="1" applyBorder="1" applyAlignment="1">
      <alignment horizontal="left" vertical="center" shrinkToFit="1"/>
    </xf>
    <xf numFmtId="177" fontId="21" fillId="0" borderId="1" xfId="3" applyNumberFormat="1" applyFont="1" applyFill="1" applyBorder="1" applyAlignment="1">
      <alignment vertical="center" wrapText="1"/>
    </xf>
    <xf numFmtId="177" fontId="21" fillId="0" borderId="15" xfId="3" applyNumberFormat="1" applyFont="1" applyFill="1" applyBorder="1" applyAlignment="1">
      <alignment horizontal="right" vertical="center" wrapText="1"/>
    </xf>
    <xf numFmtId="177" fontId="23" fillId="0" borderId="23" xfId="3" applyNumberFormat="1" applyFont="1" applyFill="1" applyBorder="1" applyAlignment="1">
      <alignment horizontal="right" vertical="center" wrapText="1"/>
    </xf>
    <xf numFmtId="0" fontId="21" fillId="0" borderId="27" xfId="3" applyFont="1" applyFill="1" applyBorder="1" applyAlignment="1">
      <alignment vertical="center"/>
    </xf>
    <xf numFmtId="0" fontId="25" fillId="0" borderId="1" xfId="4" applyFont="1" applyFill="1" applyBorder="1" applyAlignment="1">
      <alignment horizontal="center" vertical="center" shrinkToFit="1"/>
    </xf>
    <xf numFmtId="177" fontId="21" fillId="0" borderId="23" xfId="3" applyNumberFormat="1" applyFont="1" applyFill="1" applyBorder="1" applyAlignment="1">
      <alignment horizontal="left" vertical="center"/>
    </xf>
    <xf numFmtId="0" fontId="21" fillId="0" borderId="23" xfId="4" applyFont="1" applyFill="1" applyBorder="1" applyAlignment="1">
      <alignment vertical="center"/>
    </xf>
    <xf numFmtId="177" fontId="21" fillId="0" borderId="27" xfId="3" applyNumberFormat="1" applyFont="1" applyFill="1" applyBorder="1" applyAlignment="1">
      <alignment vertical="center" wrapText="1"/>
    </xf>
    <xf numFmtId="176" fontId="21" fillId="0" borderId="30" xfId="4" applyNumberFormat="1" applyFont="1" applyFill="1" applyBorder="1" applyAlignment="1">
      <alignment horizontal="right" vertical="center" wrapText="1"/>
    </xf>
    <xf numFmtId="0" fontId="25" fillId="0" borderId="49" xfId="4" applyFont="1" applyFill="1" applyBorder="1" applyAlignment="1">
      <alignment horizontal="center" vertical="center" shrinkToFit="1"/>
    </xf>
    <xf numFmtId="176" fontId="21" fillId="0" borderId="49" xfId="3" applyNumberFormat="1" applyFont="1" applyFill="1" applyBorder="1" applyAlignment="1">
      <alignment horizontal="right" vertical="center" wrapText="1"/>
    </xf>
    <xf numFmtId="0" fontId="21" fillId="0" borderId="36" xfId="4" applyFont="1" applyFill="1" applyBorder="1" applyAlignment="1">
      <alignment vertical="center"/>
    </xf>
    <xf numFmtId="177" fontId="21" fillId="0" borderId="38" xfId="3" applyNumberFormat="1" applyFont="1" applyFill="1" applyBorder="1" applyAlignment="1">
      <alignment vertical="center" wrapText="1"/>
    </xf>
    <xf numFmtId="0" fontId="21" fillId="0" borderId="38" xfId="3" applyFont="1" applyFill="1" applyBorder="1" applyAlignment="1">
      <alignment vertical="center"/>
    </xf>
    <xf numFmtId="0" fontId="21" fillId="0" borderId="38" xfId="3" applyFont="1" applyFill="1" applyBorder="1" applyAlignment="1">
      <alignment horizontal="center" vertical="center"/>
    </xf>
    <xf numFmtId="177" fontId="21" fillId="0" borderId="39" xfId="3" applyNumberFormat="1" applyFont="1" applyFill="1" applyBorder="1" applyAlignment="1">
      <alignment vertical="center" wrapText="1"/>
    </xf>
    <xf numFmtId="176" fontId="23" fillId="0" borderId="17" xfId="3" applyNumberFormat="1" applyFont="1" applyFill="1" applyBorder="1" applyAlignment="1">
      <alignment horizontal="right" vertical="center" wrapText="1"/>
    </xf>
    <xf numFmtId="177" fontId="21" fillId="0" borderId="18" xfId="3" applyNumberFormat="1" applyFont="1" applyFill="1" applyBorder="1" applyAlignment="1">
      <alignment vertical="center"/>
    </xf>
    <xf numFmtId="177" fontId="21" fillId="0" borderId="15" xfId="3" applyNumberFormat="1" applyFont="1" applyFill="1" applyBorder="1" applyAlignment="1">
      <alignment vertical="center" wrapText="1"/>
    </xf>
    <xf numFmtId="0" fontId="21" fillId="0" borderId="15" xfId="3" applyFont="1" applyFill="1" applyBorder="1" applyAlignment="1">
      <alignment vertical="center"/>
    </xf>
    <xf numFmtId="177" fontId="21" fillId="0" borderId="19" xfId="3" applyNumberFormat="1" applyFont="1" applyFill="1" applyBorder="1" applyAlignment="1">
      <alignment vertical="center" wrapText="1"/>
    </xf>
    <xf numFmtId="177" fontId="21" fillId="0" borderId="23" xfId="3" applyNumberFormat="1" applyFont="1" applyFill="1" applyBorder="1" applyAlignment="1">
      <alignment vertical="center"/>
    </xf>
    <xf numFmtId="177" fontId="21" fillId="0" borderId="30" xfId="3" applyNumberFormat="1" applyFont="1" applyFill="1" applyBorder="1" applyAlignment="1">
      <alignment vertical="center" wrapText="1"/>
    </xf>
    <xf numFmtId="177" fontId="21" fillId="0" borderId="24" xfId="3" applyNumberFormat="1" applyFont="1" applyFill="1" applyBorder="1" applyAlignment="1">
      <alignment vertical="center" wrapText="1"/>
    </xf>
    <xf numFmtId="0" fontId="21" fillId="0" borderId="24" xfId="3" applyFont="1" applyFill="1" applyBorder="1" applyAlignment="1">
      <alignment vertical="center"/>
    </xf>
    <xf numFmtId="177" fontId="21" fillId="0" borderId="28" xfId="3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shrinkToFit="1"/>
    </xf>
    <xf numFmtId="178" fontId="21" fillId="0" borderId="23" xfId="3" applyNumberFormat="1" applyFont="1" applyFill="1" applyBorder="1" applyAlignment="1">
      <alignment horizontal="right" vertical="center" wrapText="1"/>
    </xf>
    <xf numFmtId="178" fontId="21" fillId="0" borderId="30" xfId="3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 shrinkToFit="1"/>
    </xf>
    <xf numFmtId="177" fontId="23" fillId="0" borderId="46" xfId="3" applyNumberFormat="1" applyFont="1" applyFill="1" applyBorder="1" applyAlignment="1">
      <alignment vertical="center" wrapText="1" shrinkToFit="1"/>
    </xf>
    <xf numFmtId="0" fontId="21" fillId="0" borderId="46" xfId="4" applyFont="1" applyFill="1" applyBorder="1" applyAlignment="1">
      <alignment vertical="center" shrinkToFit="1"/>
    </xf>
    <xf numFmtId="0" fontId="21" fillId="0" borderId="46" xfId="4" applyFont="1" applyFill="1" applyBorder="1" applyAlignment="1">
      <alignment horizontal="center" vertical="center" shrinkToFit="1"/>
    </xf>
    <xf numFmtId="3" fontId="23" fillId="0" borderId="1" xfId="3" applyNumberFormat="1" applyFont="1" applyFill="1" applyBorder="1" applyAlignment="1">
      <alignment vertical="center" wrapText="1"/>
    </xf>
    <xf numFmtId="0" fontId="21" fillId="0" borderId="1" xfId="4" applyFont="1" applyFill="1" applyBorder="1" applyAlignment="1">
      <alignment vertical="center" shrinkToFit="1"/>
    </xf>
    <xf numFmtId="3" fontId="21" fillId="0" borderId="1" xfId="3" applyNumberFormat="1" applyFont="1" applyFill="1" applyBorder="1" applyAlignment="1">
      <alignment vertical="center" wrapText="1"/>
    </xf>
    <xf numFmtId="0" fontId="21" fillId="0" borderId="49" xfId="4" applyFont="1" applyFill="1" applyBorder="1" applyAlignment="1">
      <alignment vertical="center" shrinkToFit="1"/>
    </xf>
    <xf numFmtId="0" fontId="21" fillId="0" borderId="49" xfId="4" applyFont="1" applyFill="1" applyBorder="1" applyAlignment="1">
      <alignment horizontal="center" vertical="center" shrinkToFit="1"/>
    </xf>
    <xf numFmtId="0" fontId="21" fillId="0" borderId="46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left" vertical="center"/>
    </xf>
    <xf numFmtId="177" fontId="21" fillId="0" borderId="1" xfId="3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2" borderId="49" xfId="3" applyFont="1" applyFill="1" applyBorder="1" applyAlignment="1">
      <alignment horizontal="left" vertical="center"/>
    </xf>
    <xf numFmtId="177" fontId="23" fillId="0" borderId="46" xfId="3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3" applyFont="1" applyFill="1" applyBorder="1" applyAlignment="1">
      <alignment horizontal="left" vertical="center" shrinkToFit="1"/>
    </xf>
    <xf numFmtId="0" fontId="21" fillId="0" borderId="1" xfId="4" applyFont="1" applyFill="1" applyBorder="1" applyAlignment="1">
      <alignment vertical="center"/>
    </xf>
    <xf numFmtId="0" fontId="21" fillId="0" borderId="49" xfId="4" applyFont="1" applyFill="1" applyBorder="1" applyAlignment="1">
      <alignment vertical="center"/>
    </xf>
    <xf numFmtId="176" fontId="23" fillId="0" borderId="46" xfId="3" applyNumberFormat="1" applyFont="1" applyFill="1" applyBorder="1" applyAlignment="1">
      <alignment horizontal="right" vertical="center" wrapText="1"/>
    </xf>
    <xf numFmtId="177" fontId="21" fillId="0" borderId="46" xfId="3" applyNumberFormat="1" applyFont="1" applyFill="1" applyBorder="1" applyAlignment="1">
      <alignment vertical="center"/>
    </xf>
    <xf numFmtId="177" fontId="21" fillId="0" borderId="1" xfId="3" applyNumberFormat="1" applyFont="1" applyFill="1" applyBorder="1" applyAlignment="1">
      <alignment vertical="center"/>
    </xf>
    <xf numFmtId="178" fontId="21" fillId="0" borderId="1" xfId="3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3" fontId="27" fillId="0" borderId="0" xfId="0" applyNumberFormat="1" applyFont="1">
      <alignment vertical="center"/>
    </xf>
    <xf numFmtId="3" fontId="30" fillId="0" borderId="0" xfId="0" applyNumberFormat="1" applyFont="1">
      <alignment vertical="center"/>
    </xf>
    <xf numFmtId="0" fontId="27" fillId="0" borderId="0" xfId="0" applyFont="1">
      <alignment vertical="center"/>
    </xf>
    <xf numFmtId="0" fontId="31" fillId="0" borderId="0" xfId="0" applyFont="1">
      <alignment vertical="center"/>
    </xf>
    <xf numFmtId="0" fontId="28" fillId="0" borderId="0" xfId="0" applyFont="1">
      <alignment vertical="center"/>
    </xf>
    <xf numFmtId="0" fontId="13" fillId="0" borderId="0" xfId="0" applyFont="1">
      <alignment vertical="center"/>
    </xf>
    <xf numFmtId="3" fontId="28" fillId="0" borderId="0" xfId="0" applyNumberFormat="1" applyFont="1">
      <alignment vertical="center"/>
    </xf>
    <xf numFmtId="0" fontId="21" fillId="0" borderId="17" xfId="3" applyFont="1" applyFill="1" applyBorder="1" applyAlignment="1">
      <alignment horizontal="center" vertical="center" shrinkToFit="1"/>
    </xf>
    <xf numFmtId="0" fontId="23" fillId="7" borderId="12" xfId="3" applyFont="1" applyFill="1" applyBorder="1" applyAlignment="1">
      <alignment horizontal="center" vertical="center" shrinkToFit="1"/>
    </xf>
    <xf numFmtId="0" fontId="21" fillId="0" borderId="27" xfId="4" applyFont="1" applyFill="1" applyBorder="1" applyAlignment="1">
      <alignment horizontal="center" vertical="center" shrinkToFit="1"/>
    </xf>
    <xf numFmtId="0" fontId="21" fillId="0" borderId="23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center" vertical="center"/>
    </xf>
    <xf numFmtId="177" fontId="21" fillId="0" borderId="27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horizontal="righ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176" fontId="21" fillId="0" borderId="1" xfId="3" applyNumberFormat="1" applyFont="1" applyFill="1" applyBorder="1" applyAlignment="1">
      <alignment vertical="center" wrapText="1" shrinkToFit="1"/>
    </xf>
    <xf numFmtId="0" fontId="21" fillId="0" borderId="49" xfId="3" applyFont="1" applyFill="1" applyBorder="1" applyAlignment="1">
      <alignment horizontal="center" vertical="center"/>
    </xf>
    <xf numFmtId="176" fontId="21" fillId="0" borderId="1" xfId="3" applyNumberFormat="1" applyFont="1" applyFill="1" applyBorder="1" applyAlignment="1">
      <alignment horizontal="right" vertical="center" wrapText="1"/>
    </xf>
    <xf numFmtId="0" fontId="23" fillId="0" borderId="1" xfId="4" applyFont="1" applyFill="1" applyBorder="1" applyAlignment="1">
      <alignment vertical="center" shrinkToFit="1"/>
    </xf>
    <xf numFmtId="0" fontId="23" fillId="0" borderId="1" xfId="3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shrinkToFit="1"/>
    </xf>
    <xf numFmtId="176" fontId="21" fillId="0" borderId="27" xfId="4" applyNumberFormat="1" applyFont="1" applyFill="1" applyBorder="1" applyAlignment="1">
      <alignment vertical="center" shrinkToFit="1"/>
    </xf>
    <xf numFmtId="177" fontId="21" fillId="0" borderId="19" xfId="4" applyNumberFormat="1" applyFont="1" applyFill="1" applyBorder="1" applyAlignment="1">
      <alignment vertical="center" wrapText="1" shrinkToFit="1"/>
    </xf>
    <xf numFmtId="0" fontId="21" fillId="0" borderId="27" xfId="3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176" fontId="21" fillId="2" borderId="33" xfId="3" applyNumberFormat="1" applyFont="1" applyFill="1" applyBorder="1" applyAlignment="1">
      <alignment horizontal="right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176" fontId="12" fillId="2" borderId="1" xfId="0" applyNumberFormat="1" applyFont="1" applyFill="1" applyBorder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right" vertical="center" wrapText="1"/>
    </xf>
    <xf numFmtId="0" fontId="21" fillId="0" borderId="26" xfId="3" applyFont="1" applyFill="1" applyBorder="1" applyAlignment="1">
      <alignment horizontal="left" vertical="center" shrinkToFit="1"/>
    </xf>
    <xf numFmtId="0" fontId="21" fillId="0" borderId="49" xfId="3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Border="1">
      <alignment vertical="center"/>
    </xf>
    <xf numFmtId="177" fontId="21" fillId="0" borderId="55" xfId="3" applyNumberFormat="1" applyFont="1" applyFill="1" applyBorder="1" applyAlignment="1">
      <alignment vertical="center" wrapText="1"/>
    </xf>
    <xf numFmtId="178" fontId="21" fillId="0" borderId="55" xfId="3" applyNumberFormat="1" applyFont="1" applyFill="1" applyBorder="1" applyAlignment="1">
      <alignment vertical="center" wrapText="1"/>
    </xf>
    <xf numFmtId="178" fontId="21" fillId="0" borderId="59" xfId="3" applyNumberFormat="1" applyFont="1" applyFill="1" applyBorder="1" applyAlignment="1">
      <alignment vertical="center" wrapText="1"/>
    </xf>
    <xf numFmtId="178" fontId="21" fillId="0" borderId="56" xfId="3" applyNumberFormat="1" applyFont="1" applyFill="1" applyBorder="1" applyAlignment="1">
      <alignment vertical="center" wrapText="1"/>
    </xf>
    <xf numFmtId="176" fontId="12" fillId="5" borderId="2" xfId="0" applyNumberFormat="1" applyFont="1" applyFill="1" applyBorder="1" applyAlignment="1">
      <alignment horizontal="right" vertical="center" wrapText="1"/>
    </xf>
    <xf numFmtId="176" fontId="12" fillId="2" borderId="2" xfId="0" applyNumberFormat="1" applyFont="1" applyFill="1" applyBorder="1" applyAlignment="1">
      <alignment horizontal="right" vertical="center" wrapText="1"/>
    </xf>
    <xf numFmtId="177" fontId="21" fillId="0" borderId="0" xfId="3" applyNumberFormat="1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left" vertical="center" shrinkToFit="1"/>
    </xf>
    <xf numFmtId="178" fontId="21" fillId="0" borderId="0" xfId="3" applyNumberFormat="1" applyFont="1" applyFill="1" applyBorder="1" applyAlignment="1">
      <alignment vertical="center" wrapText="1"/>
    </xf>
    <xf numFmtId="0" fontId="23" fillId="7" borderId="12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49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horizontal="center" vertical="center"/>
    </xf>
    <xf numFmtId="0" fontId="21" fillId="0" borderId="46" xfId="3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horizontal="righ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0" fontId="21" fillId="0" borderId="49" xfId="3" applyFont="1" applyFill="1" applyBorder="1" applyAlignment="1">
      <alignment horizontal="center" vertical="center"/>
    </xf>
    <xf numFmtId="176" fontId="21" fillId="0" borderId="1" xfId="3" applyNumberFormat="1" applyFont="1" applyFill="1" applyBorder="1" applyAlignment="1">
      <alignment horizontal="right" vertical="center" wrapText="1"/>
    </xf>
    <xf numFmtId="0" fontId="21" fillId="0" borderId="26" xfId="3" applyFont="1" applyFill="1" applyBorder="1" applyAlignment="1">
      <alignment horizontal="center" vertical="center" shrinkToFit="1"/>
    </xf>
    <xf numFmtId="176" fontId="21" fillId="0" borderId="26" xfId="3" applyNumberFormat="1" applyFont="1" applyFill="1" applyBorder="1" applyAlignment="1">
      <alignment vertical="center" wrapText="1" shrinkToFit="1"/>
    </xf>
    <xf numFmtId="0" fontId="18" fillId="0" borderId="1" xfId="0" applyFont="1" applyBorder="1" applyAlignment="1">
      <alignment horizontal="center" vertical="center" wrapText="1"/>
    </xf>
    <xf numFmtId="176" fontId="21" fillId="2" borderId="28" xfId="4" applyNumberFormat="1" applyFont="1" applyFill="1" applyBorder="1" applyAlignment="1">
      <alignment vertical="center" wrapText="1" shrinkToFit="1"/>
    </xf>
    <xf numFmtId="177" fontId="21" fillId="2" borderId="30" xfId="3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center" vertical="center" shrinkToFit="1"/>
    </xf>
    <xf numFmtId="178" fontId="21" fillId="0" borderId="49" xfId="3" applyNumberFormat="1" applyFont="1" applyFill="1" applyBorder="1" applyAlignment="1">
      <alignment horizontal="right" vertical="center" wrapText="1"/>
    </xf>
    <xf numFmtId="0" fontId="21" fillId="0" borderId="54" xfId="4" applyFont="1" applyFill="1" applyBorder="1" applyAlignment="1">
      <alignment vertical="center" shrinkToFit="1"/>
    </xf>
    <xf numFmtId="3" fontId="21" fillId="0" borderId="55" xfId="3" applyNumberFormat="1" applyFont="1" applyFill="1" applyBorder="1" applyAlignment="1">
      <alignment horizontal="right" vertical="center" wrapText="1"/>
    </xf>
    <xf numFmtId="176" fontId="21" fillId="0" borderId="55" xfId="4" applyNumberFormat="1" applyFont="1" applyFill="1" applyBorder="1" applyAlignment="1">
      <alignment vertical="center" wrapText="1" shrinkToFit="1"/>
    </xf>
    <xf numFmtId="3" fontId="23" fillId="0" borderId="55" xfId="3" applyNumberFormat="1" applyFont="1" applyFill="1" applyBorder="1" applyAlignment="1">
      <alignment horizontal="right" vertical="center" wrapText="1"/>
    </xf>
    <xf numFmtId="177" fontId="21" fillId="0" borderId="55" xfId="4" applyNumberFormat="1" applyFont="1" applyFill="1" applyBorder="1" applyAlignment="1">
      <alignment vertical="center" wrapText="1" shrinkToFit="1"/>
    </xf>
    <xf numFmtId="176" fontId="21" fillId="0" borderId="56" xfId="4" applyNumberFormat="1" applyFont="1" applyFill="1" applyBorder="1" applyAlignment="1">
      <alignment vertical="center" wrapText="1" shrinkToFit="1"/>
    </xf>
    <xf numFmtId="0" fontId="21" fillId="0" borderId="55" xfId="3" applyFont="1" applyFill="1" applyBorder="1" applyAlignment="1">
      <alignment horizontal="right" vertical="center"/>
    </xf>
    <xf numFmtId="176" fontId="21" fillId="0" borderId="55" xfId="3" applyNumberFormat="1" applyFont="1" applyFill="1" applyBorder="1" applyAlignment="1">
      <alignment horizontal="right" vertical="center" wrapText="1"/>
    </xf>
    <xf numFmtId="177" fontId="21" fillId="0" borderId="55" xfId="3" applyNumberFormat="1" applyFont="1" applyFill="1" applyBorder="1" applyAlignment="1">
      <alignment horizontal="right" vertical="center" wrapText="1"/>
    </xf>
    <xf numFmtId="176" fontId="21" fillId="0" borderId="56" xfId="3" applyNumberFormat="1" applyFont="1" applyFill="1" applyBorder="1" applyAlignment="1">
      <alignment horizontal="right" vertical="center" wrapText="1"/>
    </xf>
    <xf numFmtId="176" fontId="21" fillId="0" borderId="54" xfId="3" applyNumberFormat="1" applyFont="1" applyFill="1" applyBorder="1" applyAlignment="1">
      <alignment vertical="center" wrapText="1"/>
    </xf>
    <xf numFmtId="176" fontId="21" fillId="0" borderId="55" xfId="4" applyNumberFormat="1" applyFont="1" applyFill="1" applyBorder="1" applyAlignment="1">
      <alignment horizontal="right" vertical="center" wrapText="1"/>
    </xf>
    <xf numFmtId="177" fontId="21" fillId="0" borderId="56" xfId="3" applyNumberFormat="1" applyFont="1" applyFill="1" applyBorder="1" applyAlignment="1">
      <alignment vertical="center" wrapText="1"/>
    </xf>
    <xf numFmtId="177" fontId="21" fillId="0" borderId="54" xfId="3" applyNumberFormat="1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center" vertical="center" shrinkToFit="1"/>
    </xf>
    <xf numFmtId="0" fontId="23" fillId="7" borderId="12" xfId="3" applyFont="1" applyFill="1" applyBorder="1" applyAlignment="1">
      <alignment horizontal="center" vertical="center" shrinkToFit="1"/>
    </xf>
    <xf numFmtId="0" fontId="21" fillId="0" borderId="23" xfId="4" applyFont="1" applyFill="1" applyBorder="1" applyAlignment="1">
      <alignment horizontal="center" vertical="center" shrinkToFit="1"/>
    </xf>
    <xf numFmtId="0" fontId="21" fillId="0" borderId="32" xfId="4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 shrinkToFit="1"/>
    </xf>
    <xf numFmtId="176" fontId="21" fillId="0" borderId="1" xfId="3" applyNumberFormat="1" applyFont="1" applyFill="1" applyBorder="1" applyAlignment="1">
      <alignment horizontal="center" vertical="center" shrinkToFit="1"/>
    </xf>
    <xf numFmtId="176" fontId="21" fillId="0" borderId="1" xfId="3" applyNumberFormat="1" applyFont="1" applyFill="1" applyBorder="1" applyAlignment="1">
      <alignment vertical="center" wrapText="1" shrinkToFit="1"/>
    </xf>
    <xf numFmtId="0" fontId="23" fillId="7" borderId="61" xfId="3" applyFont="1" applyFill="1" applyBorder="1" applyAlignment="1">
      <alignment horizontal="center" vertical="center" shrinkToFit="1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26" fillId="0" borderId="54" xfId="0" applyFont="1" applyBorder="1">
      <alignment vertical="center"/>
    </xf>
    <xf numFmtId="0" fontId="26" fillId="0" borderId="55" xfId="0" applyFont="1" applyBorder="1">
      <alignment vertical="center"/>
    </xf>
    <xf numFmtId="0" fontId="32" fillId="0" borderId="55" xfId="0" applyFont="1" applyBorder="1">
      <alignment vertical="center"/>
    </xf>
    <xf numFmtId="0" fontId="32" fillId="0" borderId="56" xfId="0" applyFont="1" applyBorder="1">
      <alignment vertical="center"/>
    </xf>
    <xf numFmtId="0" fontId="26" fillId="0" borderId="55" xfId="0" applyFont="1" applyBorder="1" applyAlignment="1">
      <alignment vertical="center" wrapText="1"/>
    </xf>
    <xf numFmtId="0" fontId="26" fillId="0" borderId="5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1" fillId="6" borderId="6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7" fontId="21" fillId="0" borderId="23" xfId="3" applyNumberFormat="1" applyFont="1" applyFill="1" applyBorder="1" applyAlignment="1">
      <alignment horizontal="center" vertical="center" wrapText="1"/>
    </xf>
    <xf numFmtId="177" fontId="21" fillId="0" borderId="32" xfId="3" applyNumberFormat="1" applyFont="1" applyFill="1" applyBorder="1" applyAlignment="1">
      <alignment horizontal="center" vertical="center" wrapText="1"/>
    </xf>
    <xf numFmtId="0" fontId="21" fillId="0" borderId="26" xfId="3" applyFont="1" applyFill="1" applyBorder="1" applyAlignment="1">
      <alignment horizontal="center" vertical="center" shrinkToFit="1"/>
    </xf>
    <xf numFmtId="0" fontId="21" fillId="0" borderId="33" xfId="3" applyFont="1" applyFill="1" applyBorder="1" applyAlignment="1">
      <alignment horizontal="center" vertical="center" shrinkToFit="1"/>
    </xf>
    <xf numFmtId="0" fontId="21" fillId="0" borderId="35" xfId="3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178" fontId="21" fillId="0" borderId="26" xfId="3" applyNumberFormat="1" applyFont="1" applyFill="1" applyBorder="1" applyAlignment="1">
      <alignment horizontal="center" vertical="center" wrapText="1"/>
    </xf>
    <xf numFmtId="178" fontId="21" fillId="0" borderId="33" xfId="3" applyNumberFormat="1" applyFont="1" applyFill="1" applyBorder="1" applyAlignment="1">
      <alignment horizontal="center" vertical="center" wrapText="1"/>
    </xf>
    <xf numFmtId="178" fontId="21" fillId="0" borderId="35" xfId="3" applyNumberFormat="1" applyFont="1" applyFill="1" applyBorder="1" applyAlignment="1">
      <alignment horizontal="center" vertical="center" wrapText="1"/>
    </xf>
    <xf numFmtId="0" fontId="21" fillId="0" borderId="20" xfId="3" applyFont="1" applyFill="1" applyBorder="1" applyAlignment="1">
      <alignment horizontal="center" vertical="center"/>
    </xf>
    <xf numFmtId="0" fontId="21" fillId="0" borderId="25" xfId="3" applyFont="1" applyFill="1" applyBorder="1" applyAlignment="1">
      <alignment horizontal="center" vertical="center"/>
    </xf>
    <xf numFmtId="0" fontId="21" fillId="0" borderId="31" xfId="3" applyFont="1" applyFill="1" applyBorder="1" applyAlignment="1">
      <alignment horizontal="center" vertical="center"/>
    </xf>
    <xf numFmtId="0" fontId="21" fillId="0" borderId="23" xfId="3" applyFont="1" applyFill="1" applyBorder="1" applyAlignment="1">
      <alignment horizontal="center" vertical="center" shrinkToFit="1"/>
    </xf>
    <xf numFmtId="0" fontId="21" fillId="0" borderId="32" xfId="3" applyFont="1" applyFill="1" applyBorder="1" applyAlignment="1">
      <alignment horizontal="center" vertical="center" shrinkToFit="1"/>
    </xf>
    <xf numFmtId="0" fontId="21" fillId="0" borderId="17" xfId="3" applyFont="1" applyFill="1" applyBorder="1" applyAlignment="1">
      <alignment horizontal="center" vertical="center" shrinkToFit="1"/>
    </xf>
    <xf numFmtId="0" fontId="21" fillId="0" borderId="51" xfId="3" applyFont="1" applyFill="1" applyBorder="1" applyAlignment="1">
      <alignment horizontal="center" vertical="center"/>
    </xf>
    <xf numFmtId="0" fontId="21" fillId="0" borderId="52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shrinkToFit="1"/>
    </xf>
    <xf numFmtId="177" fontId="21" fillId="0" borderId="36" xfId="3" applyNumberFormat="1" applyFont="1" applyFill="1" applyBorder="1" applyAlignment="1">
      <alignment horizontal="center" vertical="center" wrapText="1"/>
    </xf>
    <xf numFmtId="177" fontId="21" fillId="0" borderId="58" xfId="3" applyNumberFormat="1" applyFont="1" applyFill="1" applyBorder="1" applyAlignment="1">
      <alignment horizontal="center" vertical="center" wrapText="1"/>
    </xf>
    <xf numFmtId="177" fontId="21" fillId="0" borderId="1" xfId="3" applyNumberFormat="1" applyFont="1" applyFill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shrinkToFit="1"/>
    </xf>
    <xf numFmtId="0" fontId="23" fillId="7" borderId="41" xfId="3" applyFont="1" applyFill="1" applyBorder="1" applyAlignment="1">
      <alignment horizontal="center" vertical="center" shrinkToFit="1"/>
    </xf>
    <xf numFmtId="0" fontId="23" fillId="7" borderId="42" xfId="3" applyFont="1" applyFill="1" applyBorder="1" applyAlignment="1">
      <alignment horizontal="center" vertical="center" shrinkToFit="1"/>
    </xf>
    <xf numFmtId="0" fontId="21" fillId="0" borderId="25" xfId="3" applyFont="1" applyFill="1" applyBorder="1" applyAlignment="1">
      <alignment horizontal="center" vertical="center" shrinkToFit="1"/>
    </xf>
    <xf numFmtId="0" fontId="21" fillId="0" borderId="31" xfId="3" applyFont="1" applyFill="1" applyBorder="1" applyAlignment="1">
      <alignment horizontal="center" vertical="center" shrinkToFit="1"/>
    </xf>
    <xf numFmtId="0" fontId="25" fillId="0" borderId="17" xfId="4" applyFont="1" applyFill="1" applyBorder="1" applyAlignment="1">
      <alignment horizontal="center" vertical="center" shrinkToFit="1"/>
    </xf>
    <xf numFmtId="177" fontId="21" fillId="0" borderId="27" xfId="3" applyNumberFormat="1" applyFont="1" applyFill="1" applyBorder="1" applyAlignment="1">
      <alignment horizontal="center" vertical="center" wrapText="1"/>
    </xf>
    <xf numFmtId="0" fontId="21" fillId="0" borderId="23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center" vertical="center"/>
    </xf>
    <xf numFmtId="0" fontId="21" fillId="0" borderId="33" xfId="3" applyFont="1" applyFill="1" applyBorder="1" applyAlignment="1">
      <alignment horizontal="center" vertical="center"/>
    </xf>
    <xf numFmtId="177" fontId="21" fillId="0" borderId="27" xfId="3" applyNumberFormat="1" applyFont="1" applyFill="1" applyBorder="1" applyAlignment="1">
      <alignment horizontal="center" vertical="center"/>
    </xf>
    <xf numFmtId="0" fontId="21" fillId="0" borderId="51" xfId="3" applyFont="1" applyFill="1" applyBorder="1" applyAlignment="1">
      <alignment horizontal="center" vertical="center" shrinkToFit="1"/>
    </xf>
    <xf numFmtId="0" fontId="21" fillId="0" borderId="52" xfId="3" applyFont="1" applyFill="1" applyBorder="1" applyAlignment="1">
      <alignment horizontal="center" vertical="center" shrinkToFit="1"/>
    </xf>
    <xf numFmtId="0" fontId="21" fillId="0" borderId="49" xfId="3" applyFont="1" applyFill="1" applyBorder="1" applyAlignment="1">
      <alignment horizontal="center" vertical="center" shrinkToFit="1"/>
    </xf>
    <xf numFmtId="0" fontId="21" fillId="0" borderId="23" xfId="4" applyFont="1" applyFill="1" applyBorder="1" applyAlignment="1">
      <alignment horizontal="left" vertical="center" wrapText="1"/>
    </xf>
    <xf numFmtId="0" fontId="21" fillId="0" borderId="27" xfId="4" applyFont="1" applyFill="1" applyBorder="1" applyAlignment="1">
      <alignment horizontal="left" vertical="center" wrapText="1"/>
    </xf>
    <xf numFmtId="177" fontId="21" fillId="2" borderId="38" xfId="3" applyNumberFormat="1" applyFont="1" applyFill="1" applyBorder="1" applyAlignment="1">
      <alignment horizontal="center" vertical="center" wrapText="1"/>
    </xf>
    <xf numFmtId="0" fontId="21" fillId="0" borderId="17" xfId="3" applyFont="1" applyFill="1" applyBorder="1" applyAlignment="1">
      <alignment horizontal="center" vertical="center"/>
    </xf>
    <xf numFmtId="177" fontId="21" fillId="0" borderId="26" xfId="3" applyNumberFormat="1" applyFont="1" applyFill="1" applyBorder="1" applyAlignment="1">
      <alignment horizontal="right" vertical="center" wrapText="1"/>
    </xf>
    <xf numFmtId="177" fontId="21" fillId="0" borderId="33" xfId="3" applyNumberFormat="1" applyFont="1" applyFill="1" applyBorder="1" applyAlignment="1">
      <alignment horizontal="right" vertical="center" wrapText="1"/>
    </xf>
    <xf numFmtId="177" fontId="21" fillId="0" borderId="17" xfId="3" applyNumberFormat="1" applyFont="1" applyFill="1" applyBorder="1" applyAlignment="1">
      <alignment horizontal="right" vertical="center" wrapText="1"/>
    </xf>
    <xf numFmtId="3" fontId="21" fillId="0" borderId="26" xfId="3" applyNumberFormat="1" applyFont="1" applyFill="1" applyBorder="1" applyAlignment="1">
      <alignment horizontal="right" vertical="center" wrapText="1"/>
    </xf>
    <xf numFmtId="3" fontId="21" fillId="0" borderId="17" xfId="3" applyNumberFormat="1" applyFont="1" applyFill="1" applyBorder="1" applyAlignment="1">
      <alignment horizontal="right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shrinkToFit="1"/>
    </xf>
    <xf numFmtId="0" fontId="21" fillId="0" borderId="43" xfId="3" applyFont="1" applyFill="1" applyBorder="1" applyAlignment="1">
      <alignment horizontal="center" vertical="center" shrinkToFit="1"/>
    </xf>
    <xf numFmtId="0" fontId="21" fillId="0" borderId="44" xfId="3" applyFont="1" applyFill="1" applyBorder="1" applyAlignment="1">
      <alignment horizontal="center" vertical="center" shrinkToFit="1"/>
    </xf>
    <xf numFmtId="0" fontId="21" fillId="0" borderId="45" xfId="3" applyFont="1" applyFill="1" applyBorder="1" applyAlignment="1">
      <alignment horizontal="center" vertical="center" shrinkToFit="1"/>
    </xf>
    <xf numFmtId="0" fontId="21" fillId="0" borderId="34" xfId="3" applyFont="1" applyFill="1" applyBorder="1" applyAlignment="1">
      <alignment horizontal="center" vertical="center"/>
    </xf>
    <xf numFmtId="177" fontId="23" fillId="0" borderId="23" xfId="3" applyNumberFormat="1" applyFont="1" applyFill="1" applyBorder="1" applyAlignment="1">
      <alignment horizontal="center" vertical="center"/>
    </xf>
    <xf numFmtId="177" fontId="23" fillId="0" borderId="27" xfId="3" applyNumberFormat="1" applyFont="1" applyFill="1" applyBorder="1" applyAlignment="1">
      <alignment horizontal="center" vertical="center"/>
    </xf>
    <xf numFmtId="177" fontId="23" fillId="0" borderId="30" xfId="3" applyNumberFormat="1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176" fontId="24" fillId="0" borderId="27" xfId="0" applyNumberFormat="1" applyFont="1" applyBorder="1" applyAlignment="1">
      <alignment horizontal="center" vertical="center" wrapText="1"/>
    </xf>
    <xf numFmtId="176" fontId="21" fillId="0" borderId="27" xfId="3" applyNumberFormat="1" applyFont="1" applyFill="1" applyBorder="1" applyAlignment="1">
      <alignment horizontal="center" vertical="center" wrapText="1"/>
    </xf>
    <xf numFmtId="176" fontId="21" fillId="0" borderId="26" xfId="3" applyNumberFormat="1" applyFont="1" applyFill="1" applyBorder="1" applyAlignment="1">
      <alignment horizontal="right" vertical="center" wrapText="1"/>
    </xf>
    <xf numFmtId="176" fontId="21" fillId="0" borderId="33" xfId="3" applyNumberFormat="1" applyFont="1" applyFill="1" applyBorder="1" applyAlignment="1">
      <alignment horizontal="right" vertical="center" wrapText="1"/>
    </xf>
    <xf numFmtId="176" fontId="21" fillId="0" borderId="17" xfId="3" applyNumberFormat="1" applyFont="1" applyFill="1" applyBorder="1" applyAlignment="1">
      <alignment horizontal="right" vertical="center" wrapText="1"/>
    </xf>
    <xf numFmtId="0" fontId="21" fillId="0" borderId="20" xfId="3" applyFont="1" applyFill="1" applyBorder="1" applyAlignment="1">
      <alignment horizontal="center" vertical="center" shrinkToFit="1"/>
    </xf>
    <xf numFmtId="0" fontId="21" fillId="0" borderId="27" xfId="4" applyFont="1" applyFill="1" applyBorder="1" applyAlignment="1">
      <alignment horizontal="center" vertical="center" shrinkToFit="1"/>
    </xf>
    <xf numFmtId="0" fontId="21" fillId="0" borderId="34" xfId="3" applyFont="1" applyFill="1" applyBorder="1" applyAlignment="1">
      <alignment horizontal="center" vertical="center" shrinkToFit="1"/>
    </xf>
    <xf numFmtId="176" fontId="21" fillId="0" borderId="26" xfId="3" applyNumberFormat="1" applyFont="1" applyFill="1" applyBorder="1" applyAlignment="1">
      <alignment vertical="center" wrapText="1" shrinkToFit="1"/>
    </xf>
    <xf numFmtId="176" fontId="21" fillId="0" borderId="33" xfId="3" applyNumberFormat="1" applyFont="1" applyFill="1" applyBorder="1" applyAlignment="1">
      <alignment vertical="center" wrapText="1" shrinkToFit="1"/>
    </xf>
    <xf numFmtId="176" fontId="21" fillId="0" borderId="35" xfId="3" applyNumberFormat="1" applyFont="1" applyFill="1" applyBorder="1" applyAlignment="1">
      <alignment vertical="center" wrapText="1" shrinkToFit="1"/>
    </xf>
    <xf numFmtId="0" fontId="21" fillId="0" borderId="21" xfId="3" applyFont="1" applyFill="1" applyBorder="1" applyAlignment="1">
      <alignment horizontal="center" vertical="center" shrinkToFit="1"/>
    </xf>
    <xf numFmtId="0" fontId="21" fillId="0" borderId="22" xfId="3" applyFont="1" applyFill="1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center" vertical="center" shrinkToFit="1"/>
    </xf>
    <xf numFmtId="0" fontId="23" fillId="7" borderId="12" xfId="3" applyFont="1" applyFill="1" applyBorder="1" applyAlignment="1">
      <alignment horizontal="center" vertical="center" shrinkToFit="1"/>
    </xf>
    <xf numFmtId="0" fontId="23" fillId="7" borderId="13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15" xfId="3" applyFont="1" applyFill="1" applyBorder="1" applyAlignment="1">
      <alignment horizontal="center" vertical="center" shrinkToFit="1"/>
    </xf>
    <xf numFmtId="0" fontId="21" fillId="0" borderId="16" xfId="3" applyFont="1" applyFill="1" applyBorder="1" applyAlignment="1">
      <alignment horizontal="center" vertical="center" shrinkToFit="1"/>
    </xf>
    <xf numFmtId="0" fontId="21" fillId="0" borderId="29" xfId="3" applyFont="1" applyFill="1" applyBorder="1" applyAlignment="1">
      <alignment horizontal="center" vertical="center" shrinkToFit="1"/>
    </xf>
    <xf numFmtId="176" fontId="21" fillId="0" borderId="21" xfId="3" applyNumberFormat="1" applyFont="1" applyFill="1" applyBorder="1" applyAlignment="1">
      <alignment horizontal="center" vertical="center" shrinkToFit="1"/>
    </xf>
    <xf numFmtId="176" fontId="21" fillId="0" borderId="22" xfId="3" applyNumberFormat="1" applyFont="1" applyFill="1" applyBorder="1" applyAlignment="1">
      <alignment horizontal="center" vertical="center" shrinkToFit="1"/>
    </xf>
    <xf numFmtId="0" fontId="21" fillId="0" borderId="27" xfId="4" applyFont="1" applyFill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21" fillId="0" borderId="0" xfId="3" applyNumberFormat="1" applyFont="1" applyFill="1" applyBorder="1" applyAlignment="1">
      <alignment horizontal="center" vertical="center" wrapText="1"/>
    </xf>
    <xf numFmtId="0" fontId="21" fillId="0" borderId="57" xfId="4" applyFont="1" applyFill="1" applyBorder="1" applyAlignment="1">
      <alignment horizontal="center" vertical="center" shrinkToFit="1"/>
    </xf>
    <xf numFmtId="0" fontId="21" fillId="0" borderId="45" xfId="4" applyFont="1" applyFill="1" applyBorder="1" applyAlignment="1">
      <alignment horizontal="center" vertical="center" shrinkToFit="1"/>
    </xf>
    <xf numFmtId="177" fontId="21" fillId="0" borderId="49" xfId="3" applyNumberFormat="1" applyFont="1" applyFill="1" applyBorder="1" applyAlignment="1">
      <alignment horizontal="center" vertical="center" wrapText="1"/>
    </xf>
    <xf numFmtId="0" fontId="23" fillId="0" borderId="23" xfId="4" applyFont="1" applyFill="1" applyBorder="1" applyAlignment="1">
      <alignment horizontal="center" vertical="center" shrinkToFit="1"/>
    </xf>
    <xf numFmtId="0" fontId="23" fillId="0" borderId="32" xfId="4" applyFont="1" applyFill="1" applyBorder="1" applyAlignment="1">
      <alignment horizontal="center" vertical="center" shrinkToFit="1"/>
    </xf>
    <xf numFmtId="0" fontId="21" fillId="0" borderId="23" xfId="4" applyFont="1" applyFill="1" applyBorder="1" applyAlignment="1">
      <alignment horizontal="center" vertical="center" shrinkToFit="1"/>
    </xf>
    <xf numFmtId="0" fontId="21" fillId="0" borderId="32" xfId="4" applyFont="1" applyFill="1" applyBorder="1" applyAlignment="1">
      <alignment horizontal="center" vertical="center" shrinkToFit="1"/>
    </xf>
    <xf numFmtId="0" fontId="21" fillId="0" borderId="23" xfId="4" applyFont="1" applyFill="1" applyBorder="1" applyAlignment="1">
      <alignment horizontal="left" vertical="center" wrapText="1" shrinkToFit="1"/>
    </xf>
    <xf numFmtId="0" fontId="21" fillId="0" borderId="32" xfId="4" applyFont="1" applyFill="1" applyBorder="1" applyAlignment="1">
      <alignment horizontal="left" vertical="center" shrinkToFit="1"/>
    </xf>
    <xf numFmtId="0" fontId="21" fillId="0" borderId="36" xfId="4" applyFont="1" applyFill="1" applyBorder="1" applyAlignment="1">
      <alignment horizontal="center" vertical="center" shrinkToFit="1"/>
    </xf>
    <xf numFmtId="0" fontId="21" fillId="0" borderId="58" xfId="4" applyFont="1" applyFill="1" applyBorder="1" applyAlignment="1">
      <alignment horizontal="center" vertical="center" shrinkToFit="1"/>
    </xf>
    <xf numFmtId="0" fontId="21" fillId="0" borderId="32" xfId="4" applyFont="1" applyFill="1" applyBorder="1" applyAlignment="1">
      <alignment horizontal="left" vertical="center" wrapText="1"/>
    </xf>
    <xf numFmtId="177" fontId="21" fillId="0" borderId="57" xfId="3" applyNumberFormat="1" applyFont="1" applyFill="1" applyBorder="1" applyAlignment="1">
      <alignment horizontal="center" vertical="center" wrapText="1"/>
    </xf>
    <xf numFmtId="177" fontId="21" fillId="0" borderId="45" xfId="3" applyNumberFormat="1" applyFont="1" applyFill="1" applyBorder="1" applyAlignment="1">
      <alignment horizontal="center" vertical="center" wrapText="1"/>
    </xf>
    <xf numFmtId="0" fontId="21" fillId="0" borderId="53" xfId="3" applyFont="1" applyFill="1" applyBorder="1" applyAlignment="1">
      <alignment horizontal="center" vertical="center" shrinkToFit="1"/>
    </xf>
    <xf numFmtId="0" fontId="21" fillId="0" borderId="46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/>
    </xf>
    <xf numFmtId="177" fontId="23" fillId="0" borderId="1" xfId="3" applyNumberFormat="1" applyFont="1" applyFill="1" applyBorder="1" applyAlignment="1">
      <alignment horizontal="center" vertical="center"/>
    </xf>
    <xf numFmtId="177" fontId="23" fillId="0" borderId="55" xfId="3" applyNumberFormat="1" applyFont="1" applyFill="1" applyBorder="1" applyAlignment="1">
      <alignment horizontal="center" vertical="center"/>
    </xf>
    <xf numFmtId="0" fontId="21" fillId="0" borderId="49" xfId="3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horizontal="right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176" fontId="21" fillId="0" borderId="1" xfId="3" applyNumberFormat="1" applyFont="1" applyFill="1" applyBorder="1" applyAlignment="1">
      <alignment horizontal="center" vertical="center" wrapText="1"/>
    </xf>
    <xf numFmtId="176" fontId="21" fillId="0" borderId="1" xfId="3" applyNumberFormat="1" applyFont="1" applyFill="1" applyBorder="1" applyAlignment="1">
      <alignment horizontal="righ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0" fontId="21" fillId="0" borderId="1" xfId="4" applyFont="1" applyFill="1" applyBorder="1" applyAlignment="1">
      <alignment horizontal="center" vertical="center" shrinkToFit="1"/>
    </xf>
    <xf numFmtId="176" fontId="21" fillId="0" borderId="1" xfId="3" applyNumberFormat="1" applyFont="1" applyFill="1" applyBorder="1" applyAlignment="1">
      <alignment horizontal="center" vertical="center" shrinkToFit="1"/>
    </xf>
    <xf numFmtId="0" fontId="21" fillId="0" borderId="1" xfId="4" applyFont="1" applyFill="1" applyBorder="1" applyAlignment="1">
      <alignment horizontal="center" vertical="center" wrapText="1" shrinkToFit="1"/>
    </xf>
    <xf numFmtId="176" fontId="21" fillId="0" borderId="1" xfId="3" applyNumberFormat="1" applyFont="1" applyFill="1" applyBorder="1" applyAlignment="1">
      <alignment vertical="center" wrapText="1" shrinkToFit="1"/>
    </xf>
    <xf numFmtId="176" fontId="21" fillId="0" borderId="49" xfId="3" applyNumberFormat="1" applyFont="1" applyFill="1" applyBorder="1" applyAlignment="1">
      <alignment vertical="center" wrapText="1" shrinkToFit="1"/>
    </xf>
    <xf numFmtId="177" fontId="21" fillId="2" borderId="49" xfId="3" applyNumberFormat="1" applyFont="1" applyFill="1" applyBorder="1" applyAlignment="1">
      <alignment horizontal="center" vertical="center" wrapText="1"/>
    </xf>
    <xf numFmtId="0" fontId="21" fillId="0" borderId="53" xfId="3" applyFont="1" applyFill="1" applyBorder="1" applyAlignment="1">
      <alignment horizontal="center" vertical="center"/>
    </xf>
    <xf numFmtId="0" fontId="21" fillId="0" borderId="46" xfId="3" applyFont="1" applyFill="1" applyBorder="1" applyAlignment="1">
      <alignment horizontal="center" vertical="center"/>
    </xf>
    <xf numFmtId="177" fontId="21" fillId="0" borderId="57" xfId="3" applyNumberFormat="1" applyFont="1" applyFill="1" applyBorder="1" applyAlignment="1">
      <alignment horizontal="center" vertical="center"/>
    </xf>
    <xf numFmtId="177" fontId="21" fillId="0" borderId="45" xfId="3" applyNumberFormat="1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horizontal="center" vertical="center"/>
    </xf>
    <xf numFmtId="177" fontId="21" fillId="0" borderId="23" xfId="3" applyNumberFormat="1" applyFont="1" applyFill="1" applyBorder="1" applyAlignment="1">
      <alignment horizontal="center" vertical="center"/>
    </xf>
    <xf numFmtId="177" fontId="21" fillId="0" borderId="32" xfId="3" applyNumberFormat="1" applyFont="1" applyFill="1" applyBorder="1" applyAlignment="1">
      <alignment horizontal="center" vertical="center"/>
    </xf>
    <xf numFmtId="0" fontId="25" fillId="0" borderId="46" xfId="4" applyFont="1" applyFill="1" applyBorder="1" applyAlignment="1">
      <alignment horizontal="center" vertical="center" shrinkToFit="1"/>
    </xf>
  </cellXfs>
  <cellStyles count="6">
    <cellStyle name="쉼표 [0]" xfId="2" builtinId="6"/>
    <cellStyle name="표준" xfId="0" builtinId="0"/>
    <cellStyle name="표준 7" xfId="1" xr:uid="{00000000-0005-0000-0000-000002000000}"/>
    <cellStyle name="표준_1요양원예산서" xfId="4" xr:uid="{00000000-0005-0000-0000-000003000000}"/>
    <cellStyle name="표준_예산목별" xfId="5" xr:uid="{00000000-0005-0000-0000-000004000000}"/>
    <cellStyle name="표준_주단기보호예산-1" xfId="3" xr:uid="{00000000-0005-0000-0000-000005000000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opLeftCell="A37" workbookViewId="0">
      <selection activeCell="E10" sqref="E10"/>
    </sheetView>
  </sheetViews>
  <sheetFormatPr defaultRowHeight="16.5"/>
  <cols>
    <col min="1" max="3" width="10.625" customWidth="1"/>
    <col min="4" max="5" width="14.375" customWidth="1"/>
    <col min="6" max="6" width="10.625" customWidth="1"/>
    <col min="7" max="7" width="17.375" style="39" bestFit="1" customWidth="1"/>
    <col min="12" max="12" width="9.25" bestFit="1" customWidth="1"/>
  </cols>
  <sheetData>
    <row r="1" spans="1:8" ht="24">
      <c r="A1" s="293" t="s">
        <v>210</v>
      </c>
      <c r="B1" s="293"/>
      <c r="C1" s="293"/>
      <c r="D1" s="293"/>
      <c r="E1" s="293"/>
      <c r="F1" s="293"/>
      <c r="G1" s="293"/>
    </row>
    <row r="2" spans="1:8">
      <c r="A2" s="2" t="s">
        <v>20</v>
      </c>
      <c r="B2" s="1"/>
      <c r="C2" s="3"/>
      <c r="D2" s="3"/>
      <c r="E2" s="4"/>
      <c r="F2" s="1"/>
      <c r="G2" s="30" t="s">
        <v>0</v>
      </c>
    </row>
    <row r="3" spans="1:8" ht="27">
      <c r="A3" s="5" t="s">
        <v>1</v>
      </c>
      <c r="B3" s="5" t="s">
        <v>2</v>
      </c>
      <c r="C3" s="5" t="s">
        <v>3</v>
      </c>
      <c r="D3" s="6" t="s">
        <v>186</v>
      </c>
      <c r="E3" s="6" t="s">
        <v>190</v>
      </c>
      <c r="F3" s="6" t="s">
        <v>211</v>
      </c>
      <c r="G3" s="31" t="s">
        <v>21</v>
      </c>
    </row>
    <row r="4" spans="1:8">
      <c r="A4" s="294" t="s">
        <v>4</v>
      </c>
      <c r="B4" s="295"/>
      <c r="C4" s="296"/>
      <c r="D4" s="25">
        <f>SUM(D5+D9+D10+D13+D16+D18+D21)</f>
        <v>158033043</v>
      </c>
      <c r="E4" s="25">
        <f>SUM(E5,E9,E10,E13,E16,E18,E21)</f>
        <v>160950111</v>
      </c>
      <c r="F4" s="25">
        <f>E4-D4</f>
        <v>2917068</v>
      </c>
      <c r="G4" s="32"/>
    </row>
    <row r="5" spans="1:8">
      <c r="A5" s="297" t="s">
        <v>22</v>
      </c>
      <c r="B5" s="297" t="s">
        <v>22</v>
      </c>
      <c r="C5" s="11" t="s">
        <v>12</v>
      </c>
      <c r="D5" s="24">
        <f>SUM(D6:D8)</f>
        <v>120142300</v>
      </c>
      <c r="E5" s="24">
        <f>SUM(E6:E8)</f>
        <v>119749000</v>
      </c>
      <c r="F5" s="25">
        <f t="shared" ref="F5:F21" si="0">E5-D5</f>
        <v>-393300</v>
      </c>
      <c r="G5" s="32"/>
    </row>
    <row r="6" spans="1:8">
      <c r="A6" s="298"/>
      <c r="B6" s="298"/>
      <c r="C6" s="13" t="s">
        <v>45</v>
      </c>
      <c r="D6" s="20">
        <v>114016300</v>
      </c>
      <c r="E6" s="20">
        <v>113623000</v>
      </c>
      <c r="F6" s="25">
        <f t="shared" si="0"/>
        <v>-393300</v>
      </c>
      <c r="G6" s="32"/>
    </row>
    <row r="7" spans="1:8">
      <c r="A7" s="298"/>
      <c r="B7" s="298"/>
      <c r="C7" s="13" t="s">
        <v>46</v>
      </c>
      <c r="D7" s="20">
        <v>4825000</v>
      </c>
      <c r="E7" s="20">
        <v>4825000</v>
      </c>
      <c r="F7" s="25">
        <f t="shared" si="0"/>
        <v>0</v>
      </c>
      <c r="G7" s="32"/>
    </row>
    <row r="8" spans="1:8">
      <c r="A8" s="299"/>
      <c r="B8" s="299"/>
      <c r="C8" s="13" t="s">
        <v>44</v>
      </c>
      <c r="D8" s="20">
        <v>1301000</v>
      </c>
      <c r="E8" s="20">
        <v>1301000</v>
      </c>
      <c r="F8" s="25">
        <f t="shared" si="0"/>
        <v>0</v>
      </c>
      <c r="G8" s="33"/>
    </row>
    <row r="9" spans="1:8" ht="33.75">
      <c r="A9" s="198" t="s">
        <v>36</v>
      </c>
      <c r="B9" s="198" t="s">
        <v>36</v>
      </c>
      <c r="C9" s="14" t="s">
        <v>47</v>
      </c>
      <c r="D9" s="20">
        <v>22440000</v>
      </c>
      <c r="E9" s="20">
        <v>23065000</v>
      </c>
      <c r="F9" s="25">
        <f t="shared" si="0"/>
        <v>625000</v>
      </c>
      <c r="G9" s="32" t="s">
        <v>72</v>
      </c>
    </row>
    <row r="10" spans="1:8">
      <c r="A10" s="297" t="s">
        <v>42</v>
      </c>
      <c r="B10" s="297" t="s">
        <v>42</v>
      </c>
      <c r="C10" s="17" t="s">
        <v>213</v>
      </c>
      <c r="D10" s="18">
        <v>6000000</v>
      </c>
      <c r="E10" s="16">
        <f>SUM(E11:E12)</f>
        <v>5000000</v>
      </c>
      <c r="F10" s="25">
        <f t="shared" si="0"/>
        <v>-1000000</v>
      </c>
      <c r="G10" s="32"/>
    </row>
    <row r="11" spans="1:8">
      <c r="A11" s="298"/>
      <c r="B11" s="298"/>
      <c r="C11" s="14" t="s">
        <v>5</v>
      </c>
      <c r="D11" s="20">
        <v>1000000</v>
      </c>
      <c r="E11" s="228">
        <v>100000</v>
      </c>
      <c r="F11" s="25">
        <f t="shared" si="0"/>
        <v>-900000</v>
      </c>
      <c r="G11" s="32"/>
    </row>
    <row r="12" spans="1:8">
      <c r="A12" s="299"/>
      <c r="B12" s="299"/>
      <c r="C12" s="13" t="s">
        <v>214</v>
      </c>
      <c r="D12" s="20">
        <v>5000000</v>
      </c>
      <c r="E12" s="228">
        <v>4900000</v>
      </c>
      <c r="F12" s="25">
        <f t="shared" si="0"/>
        <v>-100000</v>
      </c>
      <c r="G12" s="32"/>
      <c r="H12" s="4"/>
    </row>
    <row r="13" spans="1:8">
      <c r="A13" s="297" t="s">
        <v>23</v>
      </c>
      <c r="B13" s="297" t="s">
        <v>23</v>
      </c>
      <c r="C13" s="11" t="s">
        <v>12</v>
      </c>
      <c r="D13" s="24">
        <f>SUM(D14:D15)</f>
        <v>1800000</v>
      </c>
      <c r="E13" s="24">
        <f>SUM(E14:E15)</f>
        <v>5530000</v>
      </c>
      <c r="F13" s="25">
        <f t="shared" si="0"/>
        <v>3730000</v>
      </c>
      <c r="G13" s="32"/>
    </row>
    <row r="14" spans="1:8">
      <c r="A14" s="298"/>
      <c r="B14" s="298"/>
      <c r="C14" s="198" t="s">
        <v>24</v>
      </c>
      <c r="D14" s="20">
        <v>1700000</v>
      </c>
      <c r="E14" s="20">
        <v>5530000</v>
      </c>
      <c r="F14" s="25">
        <f t="shared" si="0"/>
        <v>3830000</v>
      </c>
      <c r="G14" s="32"/>
    </row>
    <row r="15" spans="1:8">
      <c r="A15" s="299"/>
      <c r="B15" s="299"/>
      <c r="C15" s="13" t="s">
        <v>25</v>
      </c>
      <c r="D15" s="20">
        <v>100000</v>
      </c>
      <c r="E15" s="20">
        <v>0</v>
      </c>
      <c r="F15" s="25">
        <f t="shared" si="0"/>
        <v>-100000</v>
      </c>
      <c r="G15" s="32"/>
    </row>
    <row r="16" spans="1:8">
      <c r="A16" s="297" t="s">
        <v>6</v>
      </c>
      <c r="B16" s="297" t="s">
        <v>233</v>
      </c>
      <c r="C16" s="17" t="s">
        <v>234</v>
      </c>
      <c r="D16" s="24">
        <f>D17</f>
        <v>0</v>
      </c>
      <c r="E16" s="18">
        <f>E17</f>
        <v>5060</v>
      </c>
      <c r="F16" s="25">
        <f t="shared" si="0"/>
        <v>5060</v>
      </c>
      <c r="G16" s="32"/>
    </row>
    <row r="17" spans="1:7">
      <c r="A17" s="298"/>
      <c r="B17" s="299"/>
      <c r="C17" s="13" t="s">
        <v>232</v>
      </c>
      <c r="D17" s="20"/>
      <c r="E17" s="20">
        <v>5060</v>
      </c>
      <c r="F17" s="25">
        <f t="shared" si="0"/>
        <v>5060</v>
      </c>
      <c r="G17" s="32"/>
    </row>
    <row r="18" spans="1:7">
      <c r="A18" s="298"/>
      <c r="B18" s="297" t="s">
        <v>6</v>
      </c>
      <c r="C18" s="11" t="s">
        <v>12</v>
      </c>
      <c r="D18" s="24">
        <f>SUM(D19:D20)</f>
        <v>1490000</v>
      </c>
      <c r="E18" s="24">
        <f>SUM(E19:E20)</f>
        <v>1440308</v>
      </c>
      <c r="F18" s="25">
        <f t="shared" si="0"/>
        <v>-49692</v>
      </c>
      <c r="G18" s="32"/>
    </row>
    <row r="19" spans="1:7">
      <c r="A19" s="298"/>
      <c r="B19" s="298"/>
      <c r="C19" s="13" t="s">
        <v>6</v>
      </c>
      <c r="D19" s="20">
        <v>50000</v>
      </c>
      <c r="E19" s="20">
        <v>308</v>
      </c>
      <c r="F19" s="25">
        <f t="shared" si="0"/>
        <v>-49692</v>
      </c>
      <c r="G19" s="32"/>
    </row>
    <row r="20" spans="1:7">
      <c r="A20" s="299"/>
      <c r="B20" s="299"/>
      <c r="C20" s="13" t="s">
        <v>62</v>
      </c>
      <c r="D20" s="20">
        <v>1440000</v>
      </c>
      <c r="E20" s="20">
        <v>1440000</v>
      </c>
      <c r="F20" s="25">
        <f t="shared" si="0"/>
        <v>0</v>
      </c>
      <c r="G20" s="32"/>
    </row>
    <row r="21" spans="1:7" ht="71.25" customHeight="1">
      <c r="A21" s="15" t="s">
        <v>7</v>
      </c>
      <c r="B21" s="15" t="s">
        <v>7</v>
      </c>
      <c r="C21" s="13" t="s">
        <v>40</v>
      </c>
      <c r="D21" s="20">
        <v>6160743</v>
      </c>
      <c r="E21" s="20">
        <v>6160743</v>
      </c>
      <c r="F21" s="25">
        <f t="shared" si="0"/>
        <v>0</v>
      </c>
      <c r="G21" s="175" t="s">
        <v>204</v>
      </c>
    </row>
    <row r="22" spans="1:7">
      <c r="A22" s="155" t="s">
        <v>26</v>
      </c>
      <c r="B22" s="10"/>
      <c r="C22" s="156"/>
      <c r="D22" s="20"/>
      <c r="E22" s="10"/>
      <c r="F22" s="10"/>
      <c r="G22" s="157" t="s">
        <v>0</v>
      </c>
    </row>
    <row r="23" spans="1:7" ht="27">
      <c r="A23" s="158" t="s">
        <v>1</v>
      </c>
      <c r="B23" s="158" t="s">
        <v>2</v>
      </c>
      <c r="C23" s="158" t="s">
        <v>3</v>
      </c>
      <c r="D23" s="6" t="s">
        <v>186</v>
      </c>
      <c r="E23" s="159" t="s">
        <v>190</v>
      </c>
      <c r="F23" s="6" t="s">
        <v>211</v>
      </c>
      <c r="G23" s="160" t="s">
        <v>21</v>
      </c>
    </row>
    <row r="24" spans="1:7">
      <c r="A24" s="303" t="s">
        <v>8</v>
      </c>
      <c r="B24" s="308"/>
      <c r="C24" s="304"/>
      <c r="D24" s="28">
        <f>SUM(D25+D43+D47+D59+D62)</f>
        <v>158033043</v>
      </c>
      <c r="E24" s="28">
        <f>SUM(E25+E43+E47+E59+E62)</f>
        <v>160950111</v>
      </c>
      <c r="F24" s="25">
        <f t="shared" ref="F24:F62" si="1">E24-D24</f>
        <v>2917068</v>
      </c>
      <c r="G24" s="161"/>
    </row>
    <row r="25" spans="1:7">
      <c r="A25" s="300" t="s">
        <v>9</v>
      </c>
      <c r="B25" s="303" t="s">
        <v>10</v>
      </c>
      <c r="C25" s="304"/>
      <c r="D25" s="28">
        <f>SUM(D26+D32+D35)</f>
        <v>133272300</v>
      </c>
      <c r="E25" s="28">
        <f>SUM(E26+E32+E35)</f>
        <v>132940630</v>
      </c>
      <c r="F25" s="25">
        <f t="shared" si="1"/>
        <v>-331670</v>
      </c>
      <c r="G25" s="38"/>
    </row>
    <row r="26" spans="1:7">
      <c r="A26" s="301"/>
      <c r="B26" s="300" t="s">
        <v>11</v>
      </c>
      <c r="C26" s="162" t="s">
        <v>12</v>
      </c>
      <c r="D26" s="163">
        <f>SUM(D27:D31)</f>
        <v>117382300</v>
      </c>
      <c r="E26" s="163">
        <f>SUM(E27:E31)</f>
        <v>116899710</v>
      </c>
      <c r="F26" s="25">
        <f t="shared" si="1"/>
        <v>-482590</v>
      </c>
      <c r="G26" s="38"/>
    </row>
    <row r="27" spans="1:7">
      <c r="A27" s="301"/>
      <c r="B27" s="301"/>
      <c r="C27" s="164" t="s">
        <v>48</v>
      </c>
      <c r="D27" s="165">
        <v>96591000</v>
      </c>
      <c r="E27" s="165">
        <v>96592320</v>
      </c>
      <c r="F27" s="25">
        <f t="shared" si="1"/>
        <v>1320</v>
      </c>
      <c r="G27" s="38"/>
    </row>
    <row r="28" spans="1:7">
      <c r="A28" s="301"/>
      <c r="B28" s="301"/>
      <c r="C28" s="164" t="s">
        <v>13</v>
      </c>
      <c r="D28" s="165">
        <v>8049170</v>
      </c>
      <c r="E28" s="165">
        <v>8049290</v>
      </c>
      <c r="F28" s="25">
        <f t="shared" si="1"/>
        <v>120</v>
      </c>
      <c r="G28" s="38"/>
    </row>
    <row r="29" spans="1:7">
      <c r="A29" s="301"/>
      <c r="B29" s="301"/>
      <c r="C29" s="164" t="s">
        <v>33</v>
      </c>
      <c r="D29" s="165">
        <v>8976130</v>
      </c>
      <c r="E29" s="165">
        <v>8551140</v>
      </c>
      <c r="F29" s="25">
        <f t="shared" si="1"/>
        <v>-424990</v>
      </c>
      <c r="G29" s="38"/>
    </row>
    <row r="30" spans="1:7">
      <c r="A30" s="301"/>
      <c r="B30" s="301"/>
      <c r="C30" s="164" t="s">
        <v>61</v>
      </c>
      <c r="D30" s="165">
        <v>400000</v>
      </c>
      <c r="E30" s="165">
        <v>400000</v>
      </c>
      <c r="F30" s="25">
        <f t="shared" si="1"/>
        <v>0</v>
      </c>
      <c r="G30" s="38" t="s">
        <v>69</v>
      </c>
    </row>
    <row r="31" spans="1:7">
      <c r="A31" s="301"/>
      <c r="B31" s="302"/>
      <c r="C31" s="164" t="s">
        <v>43</v>
      </c>
      <c r="D31" s="165">
        <v>3366000</v>
      </c>
      <c r="E31" s="165">
        <v>3306960</v>
      </c>
      <c r="F31" s="25">
        <f t="shared" si="1"/>
        <v>-59040</v>
      </c>
      <c r="G31" s="38" t="s">
        <v>70</v>
      </c>
    </row>
    <row r="32" spans="1:7">
      <c r="A32" s="301"/>
      <c r="B32" s="300" t="s">
        <v>14</v>
      </c>
      <c r="C32" s="166" t="s">
        <v>12</v>
      </c>
      <c r="D32" s="163">
        <f>SUM(D33:D34)</f>
        <v>360000</v>
      </c>
      <c r="E32" s="171">
        <f>SUM(E33:E34)</f>
        <v>292000</v>
      </c>
      <c r="F32" s="25">
        <f t="shared" si="1"/>
        <v>-68000</v>
      </c>
      <c r="G32" s="167"/>
    </row>
    <row r="33" spans="1:9">
      <c r="A33" s="301"/>
      <c r="B33" s="301"/>
      <c r="C33" s="168" t="s">
        <v>37</v>
      </c>
      <c r="D33" s="165">
        <v>120000</v>
      </c>
      <c r="E33" s="229">
        <v>50000</v>
      </c>
      <c r="F33" s="25">
        <f t="shared" si="1"/>
        <v>-70000</v>
      </c>
      <c r="G33" s="167"/>
      <c r="H33" s="203"/>
      <c r="I33" s="205"/>
    </row>
    <row r="34" spans="1:9">
      <c r="A34" s="301"/>
      <c r="B34" s="302"/>
      <c r="C34" s="164" t="s">
        <v>35</v>
      </c>
      <c r="D34" s="165">
        <v>240000</v>
      </c>
      <c r="E34" s="229">
        <v>242000</v>
      </c>
      <c r="F34" s="25">
        <f t="shared" si="1"/>
        <v>2000</v>
      </c>
      <c r="G34" s="38"/>
    </row>
    <row r="35" spans="1:9">
      <c r="A35" s="301"/>
      <c r="B35" s="300" t="s">
        <v>15</v>
      </c>
      <c r="C35" s="166" t="s">
        <v>12</v>
      </c>
      <c r="D35" s="163">
        <f>SUM(D36:D42)</f>
        <v>15530000</v>
      </c>
      <c r="E35" s="163">
        <f>SUM(E36:E42)</f>
        <v>15748920</v>
      </c>
      <c r="F35" s="25">
        <f t="shared" si="1"/>
        <v>218920</v>
      </c>
      <c r="G35" s="38"/>
    </row>
    <row r="36" spans="1:9">
      <c r="A36" s="301"/>
      <c r="B36" s="301"/>
      <c r="C36" s="164" t="s">
        <v>38</v>
      </c>
      <c r="D36" s="165">
        <v>200000</v>
      </c>
      <c r="E36" s="165">
        <v>180000</v>
      </c>
      <c r="F36" s="25">
        <f t="shared" si="1"/>
        <v>-20000</v>
      </c>
      <c r="G36" s="38"/>
    </row>
    <row r="37" spans="1:9" ht="22.5">
      <c r="A37" s="301"/>
      <c r="B37" s="301"/>
      <c r="C37" s="164" t="s">
        <v>34</v>
      </c>
      <c r="D37" s="165">
        <v>2400000</v>
      </c>
      <c r="E37" s="165">
        <v>2547990</v>
      </c>
      <c r="F37" s="25">
        <f t="shared" si="1"/>
        <v>147990</v>
      </c>
      <c r="G37" s="38" t="s">
        <v>71</v>
      </c>
    </row>
    <row r="38" spans="1:9">
      <c r="A38" s="301"/>
      <c r="B38" s="301"/>
      <c r="C38" s="164" t="s">
        <v>16</v>
      </c>
      <c r="D38" s="165">
        <v>3100000</v>
      </c>
      <c r="E38" s="165">
        <v>3089250</v>
      </c>
      <c r="F38" s="25">
        <f t="shared" si="1"/>
        <v>-10750</v>
      </c>
      <c r="G38" s="38"/>
    </row>
    <row r="39" spans="1:9">
      <c r="A39" s="301"/>
      <c r="B39" s="301"/>
      <c r="C39" s="164" t="s">
        <v>17</v>
      </c>
      <c r="D39" s="165">
        <v>1200000</v>
      </c>
      <c r="E39" s="165">
        <v>1014680</v>
      </c>
      <c r="F39" s="25">
        <f t="shared" si="1"/>
        <v>-185320</v>
      </c>
      <c r="G39" s="38"/>
    </row>
    <row r="40" spans="1:9">
      <c r="A40" s="301"/>
      <c r="B40" s="301"/>
      <c r="C40" s="164" t="s">
        <v>49</v>
      </c>
      <c r="D40" s="165">
        <v>50000</v>
      </c>
      <c r="E40" s="165">
        <v>0</v>
      </c>
      <c r="F40" s="25">
        <f t="shared" si="1"/>
        <v>-50000</v>
      </c>
      <c r="G40" s="38"/>
    </row>
    <row r="41" spans="1:9">
      <c r="A41" s="301"/>
      <c r="B41" s="301"/>
      <c r="C41" s="164" t="s">
        <v>63</v>
      </c>
      <c r="D41" s="165">
        <v>180000</v>
      </c>
      <c r="E41" s="165">
        <v>117000</v>
      </c>
      <c r="F41" s="25">
        <f t="shared" si="1"/>
        <v>-63000</v>
      </c>
      <c r="G41" s="38"/>
    </row>
    <row r="42" spans="1:9">
      <c r="A42" s="302"/>
      <c r="B42" s="302"/>
      <c r="C42" s="169" t="s">
        <v>50</v>
      </c>
      <c r="D42" s="165">
        <v>8400000</v>
      </c>
      <c r="E42" s="165">
        <v>8800000</v>
      </c>
      <c r="F42" s="25">
        <f t="shared" si="1"/>
        <v>400000</v>
      </c>
      <c r="G42" s="38" t="s">
        <v>212</v>
      </c>
    </row>
    <row r="43" spans="1:9">
      <c r="A43" s="300" t="s">
        <v>18</v>
      </c>
      <c r="B43" s="303" t="s">
        <v>10</v>
      </c>
      <c r="C43" s="304"/>
      <c r="D43" s="28">
        <f>SUM(D44)</f>
        <v>900000</v>
      </c>
      <c r="E43" s="28">
        <f>SUM(E44)</f>
        <v>940000</v>
      </c>
      <c r="F43" s="25">
        <f t="shared" si="1"/>
        <v>40000</v>
      </c>
      <c r="G43" s="38"/>
    </row>
    <row r="44" spans="1:9">
      <c r="A44" s="301"/>
      <c r="B44" s="300" t="s">
        <v>27</v>
      </c>
      <c r="C44" s="170" t="s">
        <v>28</v>
      </c>
      <c r="D44" s="163">
        <f>SUM(D45:D46)</f>
        <v>900000</v>
      </c>
      <c r="E44" s="163">
        <f>SUM(E45:E46)</f>
        <v>940000</v>
      </c>
      <c r="F44" s="25">
        <f t="shared" si="1"/>
        <v>40000</v>
      </c>
      <c r="G44" s="38"/>
    </row>
    <row r="45" spans="1:9">
      <c r="A45" s="301"/>
      <c r="B45" s="301"/>
      <c r="C45" s="164" t="s">
        <v>29</v>
      </c>
      <c r="D45" s="165">
        <v>700000</v>
      </c>
      <c r="E45" s="165">
        <v>940000</v>
      </c>
      <c r="F45" s="25">
        <f t="shared" si="1"/>
        <v>240000</v>
      </c>
      <c r="G45" s="38" t="s">
        <v>203</v>
      </c>
    </row>
    <row r="46" spans="1:9">
      <c r="A46" s="302"/>
      <c r="B46" s="302"/>
      <c r="C46" s="164" t="s">
        <v>30</v>
      </c>
      <c r="D46" s="165">
        <v>200000</v>
      </c>
      <c r="E46" s="165">
        <v>0</v>
      </c>
      <c r="F46" s="25">
        <f t="shared" si="1"/>
        <v>-200000</v>
      </c>
      <c r="G46" s="38"/>
    </row>
    <row r="47" spans="1:9">
      <c r="A47" s="300" t="s">
        <v>19</v>
      </c>
      <c r="B47" s="303" t="s">
        <v>10</v>
      </c>
      <c r="C47" s="304"/>
      <c r="D47" s="28">
        <f>D48+D52+D56</f>
        <v>20677400</v>
      </c>
      <c r="E47" s="28">
        <f>E48+E52+E56</f>
        <v>18456974</v>
      </c>
      <c r="F47" s="25">
        <f t="shared" si="1"/>
        <v>-2220426</v>
      </c>
      <c r="G47" s="38"/>
    </row>
    <row r="48" spans="1:9">
      <c r="A48" s="301"/>
      <c r="B48" s="305" t="s">
        <v>54</v>
      </c>
      <c r="C48" s="162" t="s">
        <v>12</v>
      </c>
      <c r="D48" s="171">
        <f>SUM(D49:D51)</f>
        <v>11883200</v>
      </c>
      <c r="E48" s="171">
        <f>SUM(E49:E51)</f>
        <v>9900950</v>
      </c>
      <c r="F48" s="25">
        <f t="shared" si="1"/>
        <v>-1982250</v>
      </c>
      <c r="G48" s="38"/>
    </row>
    <row r="49" spans="1:12">
      <c r="A49" s="301"/>
      <c r="B49" s="306"/>
      <c r="C49" s="164" t="s">
        <v>51</v>
      </c>
      <c r="D49" s="165">
        <v>10483200</v>
      </c>
      <c r="E49" s="165">
        <v>8934280</v>
      </c>
      <c r="F49" s="25">
        <f t="shared" si="1"/>
        <v>-1548920</v>
      </c>
      <c r="G49" s="38"/>
    </row>
    <row r="50" spans="1:12">
      <c r="A50" s="301"/>
      <c r="B50" s="306"/>
      <c r="C50" s="164" t="s">
        <v>52</v>
      </c>
      <c r="D50" s="165">
        <v>1300000</v>
      </c>
      <c r="E50" s="165">
        <v>925670</v>
      </c>
      <c r="F50" s="25">
        <f t="shared" si="1"/>
        <v>-374330</v>
      </c>
      <c r="G50" s="38"/>
    </row>
    <row r="51" spans="1:12">
      <c r="A51" s="301"/>
      <c r="B51" s="307"/>
      <c r="C51" s="164" t="s">
        <v>53</v>
      </c>
      <c r="D51" s="165">
        <v>100000</v>
      </c>
      <c r="E51" s="165">
        <v>41000</v>
      </c>
      <c r="F51" s="25">
        <f t="shared" si="1"/>
        <v>-59000</v>
      </c>
      <c r="G51" s="38"/>
    </row>
    <row r="52" spans="1:12" ht="16.5" customHeight="1">
      <c r="A52" s="301"/>
      <c r="B52" s="305" t="s">
        <v>55</v>
      </c>
      <c r="C52" s="162" t="s">
        <v>12</v>
      </c>
      <c r="D52" s="171">
        <f>SUM(D53:D55)</f>
        <v>7344200</v>
      </c>
      <c r="E52" s="171">
        <f>SUM(E53:E55)</f>
        <v>7154900</v>
      </c>
      <c r="F52" s="25">
        <f t="shared" si="1"/>
        <v>-189300</v>
      </c>
      <c r="G52" s="38"/>
    </row>
    <row r="53" spans="1:12">
      <c r="A53" s="301"/>
      <c r="B53" s="306"/>
      <c r="C53" s="164" t="s">
        <v>56</v>
      </c>
      <c r="D53" s="165">
        <v>7140000</v>
      </c>
      <c r="E53" s="165">
        <v>7106500</v>
      </c>
      <c r="F53" s="25">
        <f t="shared" si="1"/>
        <v>-33500</v>
      </c>
      <c r="G53" s="38"/>
    </row>
    <row r="54" spans="1:12">
      <c r="A54" s="301"/>
      <c r="B54" s="306"/>
      <c r="C54" s="164" t="s">
        <v>57</v>
      </c>
      <c r="D54" s="165">
        <v>100000</v>
      </c>
      <c r="E54" s="165">
        <v>48400</v>
      </c>
      <c r="F54" s="25">
        <f t="shared" si="1"/>
        <v>-51600</v>
      </c>
      <c r="G54" s="38"/>
    </row>
    <row r="55" spans="1:12">
      <c r="A55" s="302"/>
      <c r="B55" s="307"/>
      <c r="C55" s="164" t="s">
        <v>58</v>
      </c>
      <c r="D55" s="165">
        <v>104200</v>
      </c>
      <c r="E55" s="165">
        <v>0</v>
      </c>
      <c r="F55" s="25">
        <f t="shared" si="1"/>
        <v>-104200</v>
      </c>
      <c r="G55" s="38"/>
    </row>
    <row r="56" spans="1:12">
      <c r="A56" s="300" t="s">
        <v>59</v>
      </c>
      <c r="B56" s="305" t="s">
        <v>59</v>
      </c>
      <c r="C56" s="166" t="s">
        <v>66</v>
      </c>
      <c r="D56" s="163">
        <f>SUM(D57:D58)</f>
        <v>1450000</v>
      </c>
      <c r="E56" s="163">
        <f>SUM(E57:E58)</f>
        <v>1401124</v>
      </c>
      <c r="F56" s="25">
        <f t="shared" si="1"/>
        <v>-48876</v>
      </c>
      <c r="G56" s="38"/>
    </row>
    <row r="57" spans="1:12">
      <c r="A57" s="301"/>
      <c r="B57" s="306"/>
      <c r="C57" s="164" t="s">
        <v>59</v>
      </c>
      <c r="D57" s="165">
        <v>10000</v>
      </c>
      <c r="E57" s="165">
        <v>14</v>
      </c>
      <c r="F57" s="25">
        <f t="shared" si="1"/>
        <v>-9986</v>
      </c>
      <c r="G57" s="256" t="s">
        <v>228</v>
      </c>
    </row>
    <row r="58" spans="1:12">
      <c r="A58" s="302"/>
      <c r="B58" s="307"/>
      <c r="C58" s="168" t="s">
        <v>62</v>
      </c>
      <c r="D58" s="165">
        <v>1440000</v>
      </c>
      <c r="E58" s="165">
        <v>1401110</v>
      </c>
      <c r="F58" s="25">
        <f t="shared" si="1"/>
        <v>-38890</v>
      </c>
      <c r="G58" s="172"/>
    </row>
    <row r="59" spans="1:12">
      <c r="A59" s="300" t="s">
        <v>31</v>
      </c>
      <c r="B59" s="303" t="s">
        <v>39</v>
      </c>
      <c r="C59" s="304"/>
      <c r="D59" s="28">
        <f>SUM(D60:D61)</f>
        <v>1183343</v>
      </c>
      <c r="E59" s="28">
        <f>SUM(E60:E61)</f>
        <v>31652</v>
      </c>
      <c r="F59" s="25">
        <f t="shared" si="1"/>
        <v>-1151691</v>
      </c>
      <c r="G59" s="38"/>
    </row>
    <row r="60" spans="1:12">
      <c r="A60" s="301"/>
      <c r="B60" s="309" t="s">
        <v>31</v>
      </c>
      <c r="C60" s="173" t="s">
        <v>31</v>
      </c>
      <c r="D60" s="165">
        <v>1183343</v>
      </c>
      <c r="E60" s="165">
        <v>0</v>
      </c>
      <c r="F60" s="25">
        <f t="shared" si="1"/>
        <v>-1183343</v>
      </c>
      <c r="G60" s="38"/>
    </row>
    <row r="61" spans="1:12">
      <c r="A61" s="302"/>
      <c r="B61" s="310"/>
      <c r="C61" s="173" t="s">
        <v>32</v>
      </c>
      <c r="D61" s="165">
        <v>0</v>
      </c>
      <c r="E61" s="165">
        <v>31652</v>
      </c>
      <c r="F61" s="25">
        <f t="shared" si="1"/>
        <v>31652</v>
      </c>
      <c r="G61" s="38"/>
    </row>
    <row r="62" spans="1:12" ht="84" customHeight="1">
      <c r="A62" s="23" t="s">
        <v>7</v>
      </c>
      <c r="B62" s="27" t="s">
        <v>7</v>
      </c>
      <c r="C62" s="27" t="s">
        <v>41</v>
      </c>
      <c r="D62" s="28">
        <v>2000000</v>
      </c>
      <c r="E62" s="230">
        <v>8580855</v>
      </c>
      <c r="F62" s="26">
        <f t="shared" si="1"/>
        <v>6580855</v>
      </c>
      <c r="G62" s="174" t="s">
        <v>222</v>
      </c>
      <c r="H62" s="4"/>
      <c r="J62" s="4"/>
      <c r="L62" s="199"/>
    </row>
  </sheetData>
  <mergeCells count="29">
    <mergeCell ref="A56:A58"/>
    <mergeCell ref="B56:B58"/>
    <mergeCell ref="A59:A61"/>
    <mergeCell ref="B59:C59"/>
    <mergeCell ref="B60:B61"/>
    <mergeCell ref="A47:A55"/>
    <mergeCell ref="B47:C47"/>
    <mergeCell ref="B48:B51"/>
    <mergeCell ref="B52:B55"/>
    <mergeCell ref="B18:B20"/>
    <mergeCell ref="A24:C24"/>
    <mergeCell ref="A25:A42"/>
    <mergeCell ref="B25:C25"/>
    <mergeCell ref="B26:B31"/>
    <mergeCell ref="B32:B34"/>
    <mergeCell ref="B35:B42"/>
    <mergeCell ref="A43:A46"/>
    <mergeCell ref="B43:C43"/>
    <mergeCell ref="B44:B46"/>
    <mergeCell ref="A16:A20"/>
    <mergeCell ref="B16:B17"/>
    <mergeCell ref="A1:G1"/>
    <mergeCell ref="A4:C4"/>
    <mergeCell ref="A5:A8"/>
    <mergeCell ref="B5:B8"/>
    <mergeCell ref="A13:A15"/>
    <mergeCell ref="B13:B15"/>
    <mergeCell ref="A10:A12"/>
    <mergeCell ref="B10:B12"/>
  </mergeCells>
  <phoneticPr fontId="1" type="noConversion"/>
  <pageMargins left="0.70866141732283472" right="0.70866141732283472" top="0.24" bottom="0.09" header="0.31496062992125984" footer="0.02"/>
  <pageSetup paperSize="9" scale="7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topLeftCell="B1" workbookViewId="0">
      <selection activeCell="K75" sqref="K75"/>
    </sheetView>
  </sheetViews>
  <sheetFormatPr defaultRowHeight="16.5"/>
  <cols>
    <col min="1" max="2" width="12.25" customWidth="1"/>
    <col min="3" max="4" width="14.25" customWidth="1"/>
    <col min="5" max="5" width="16.875" customWidth="1"/>
    <col min="6" max="6" width="15.25" customWidth="1"/>
    <col min="7" max="7" width="17" customWidth="1"/>
    <col min="8" max="8" width="5.25" customWidth="1"/>
    <col min="9" max="9" width="11.875" customWidth="1"/>
    <col min="10" max="10" width="9.25" bestFit="1" customWidth="1"/>
  </cols>
  <sheetData>
    <row r="1" spans="1:11" ht="33.75" customHeight="1">
      <c r="A1" s="381" t="s">
        <v>187</v>
      </c>
      <c r="B1" s="381"/>
      <c r="C1" s="381"/>
      <c r="D1" s="381"/>
      <c r="E1" s="381"/>
      <c r="F1" s="381"/>
      <c r="G1" s="381"/>
      <c r="H1" s="381"/>
      <c r="I1" s="381"/>
    </row>
    <row r="2" spans="1:11" ht="17.25" thickBot="1">
      <c r="A2" s="40" t="s">
        <v>74</v>
      </c>
      <c r="B2" s="41"/>
      <c r="C2" s="41"/>
      <c r="D2" s="42"/>
      <c r="E2" s="88"/>
      <c r="F2" s="44"/>
      <c r="G2" s="45"/>
      <c r="H2" s="46"/>
      <c r="I2" s="47"/>
    </row>
    <row r="3" spans="1:11" ht="17.25" thickBot="1">
      <c r="A3" s="48" t="s">
        <v>75</v>
      </c>
      <c r="B3" s="50" t="s">
        <v>76</v>
      </c>
      <c r="C3" s="50" t="s">
        <v>77</v>
      </c>
      <c r="D3" s="49" t="s">
        <v>78</v>
      </c>
      <c r="E3" s="382" t="s">
        <v>79</v>
      </c>
      <c r="F3" s="382"/>
      <c r="G3" s="382"/>
      <c r="H3" s="382"/>
      <c r="I3" s="383"/>
    </row>
    <row r="4" spans="1:11">
      <c r="A4" s="384" t="s">
        <v>80</v>
      </c>
      <c r="B4" s="385"/>
      <c r="C4" s="386"/>
      <c r="D4" s="51">
        <f>D5+D9+D11+D14+D17+D21</f>
        <v>160940894</v>
      </c>
      <c r="E4" s="52"/>
      <c r="F4" s="53"/>
      <c r="G4" s="53"/>
      <c r="H4" s="54"/>
      <c r="I4" s="55"/>
    </row>
    <row r="5" spans="1:11">
      <c r="A5" s="373" t="s">
        <v>22</v>
      </c>
      <c r="B5" s="379" t="s">
        <v>81</v>
      </c>
      <c r="C5" s="380"/>
      <c r="D5" s="56">
        <f>SUM(D6:D8)</f>
        <v>119749000</v>
      </c>
      <c r="E5" s="57"/>
      <c r="F5" s="58"/>
      <c r="G5" s="58"/>
      <c r="H5" s="59"/>
      <c r="I5" s="60"/>
    </row>
    <row r="6" spans="1:11">
      <c r="A6" s="337"/>
      <c r="B6" s="379" t="s">
        <v>22</v>
      </c>
      <c r="C6" s="61" t="s">
        <v>82</v>
      </c>
      <c r="D6" s="80">
        <f>I6</f>
        <v>113623000</v>
      </c>
      <c r="E6" s="57" t="s">
        <v>83</v>
      </c>
      <c r="F6" s="374" t="s">
        <v>84</v>
      </c>
      <c r="G6" s="374"/>
      <c r="H6" s="62"/>
      <c r="I6" s="63">
        <v>113623000</v>
      </c>
    </row>
    <row r="7" spans="1:11">
      <c r="A7" s="337"/>
      <c r="B7" s="387"/>
      <c r="C7" s="64" t="s">
        <v>85</v>
      </c>
      <c r="D7" s="65">
        <f t="shared" ref="D7:D8" si="0">I7</f>
        <v>4825000</v>
      </c>
      <c r="E7" s="66" t="s">
        <v>86</v>
      </c>
      <c r="F7" s="67"/>
      <c r="G7" s="67"/>
      <c r="H7" s="68"/>
      <c r="I7" s="69">
        <v>4825000</v>
      </c>
    </row>
    <row r="8" spans="1:11">
      <c r="A8" s="338"/>
      <c r="B8" s="387"/>
      <c r="C8" s="70" t="s">
        <v>44</v>
      </c>
      <c r="D8" s="65">
        <f t="shared" si="0"/>
        <v>1301000</v>
      </c>
      <c r="E8" s="52" t="s">
        <v>87</v>
      </c>
      <c r="F8" s="67"/>
      <c r="G8" s="53"/>
      <c r="H8" s="71"/>
      <c r="I8" s="60">
        <v>1301000</v>
      </c>
    </row>
    <row r="9" spans="1:11">
      <c r="A9" s="373" t="s">
        <v>36</v>
      </c>
      <c r="B9" s="388" t="s">
        <v>81</v>
      </c>
      <c r="C9" s="389"/>
      <c r="D9" s="56">
        <f>SUM(D10:D10)</f>
        <v>22750400</v>
      </c>
      <c r="E9" s="52"/>
      <c r="F9" s="67"/>
      <c r="G9" s="53"/>
      <c r="H9" s="71"/>
      <c r="I9" s="60"/>
    </row>
    <row r="10" spans="1:11" ht="45" customHeight="1">
      <c r="A10" s="337"/>
      <c r="B10" s="77" t="s">
        <v>36</v>
      </c>
      <c r="C10" s="61" t="s">
        <v>47</v>
      </c>
      <c r="D10" s="72">
        <f>I10</f>
        <v>22750400</v>
      </c>
      <c r="E10" s="52" t="s">
        <v>47</v>
      </c>
      <c r="F10" s="390" t="s">
        <v>188</v>
      </c>
      <c r="G10" s="374"/>
      <c r="H10" s="71" t="s">
        <v>89</v>
      </c>
      <c r="I10" s="60">
        <v>22750400</v>
      </c>
    </row>
    <row r="11" spans="1:11">
      <c r="A11" s="373" t="s">
        <v>90</v>
      </c>
      <c r="B11" s="325" t="s">
        <v>81</v>
      </c>
      <c r="C11" s="326"/>
      <c r="D11" s="73">
        <f>D12+D13</f>
        <v>5000000</v>
      </c>
      <c r="E11" s="52"/>
      <c r="F11" s="74"/>
      <c r="G11" s="53"/>
      <c r="H11" s="71"/>
      <c r="I11" s="60"/>
    </row>
    <row r="12" spans="1:11">
      <c r="A12" s="337"/>
      <c r="B12" s="313" t="s">
        <v>90</v>
      </c>
      <c r="C12" s="213" t="s">
        <v>91</v>
      </c>
      <c r="D12" s="217">
        <f>I12</f>
        <v>100000</v>
      </c>
      <c r="E12" s="66" t="s">
        <v>218</v>
      </c>
      <c r="F12" s="67"/>
      <c r="G12" s="223"/>
      <c r="H12" s="208"/>
      <c r="I12" s="224">
        <v>100000</v>
      </c>
      <c r="J12" s="200"/>
      <c r="K12" s="201"/>
    </row>
    <row r="13" spans="1:11">
      <c r="A13" s="338"/>
      <c r="B13" s="327"/>
      <c r="C13" s="213" t="s">
        <v>215</v>
      </c>
      <c r="D13" s="217">
        <f>I13</f>
        <v>4900000</v>
      </c>
      <c r="E13" s="66" t="s">
        <v>219</v>
      </c>
      <c r="F13" s="67"/>
      <c r="G13" s="223"/>
      <c r="H13" s="208"/>
      <c r="I13" s="224">
        <v>4900000</v>
      </c>
      <c r="J13" s="200"/>
      <c r="K13" s="201"/>
    </row>
    <row r="14" spans="1:11">
      <c r="A14" s="373" t="s">
        <v>93</v>
      </c>
      <c r="B14" s="379" t="s">
        <v>81</v>
      </c>
      <c r="C14" s="380"/>
      <c r="D14" s="76">
        <f>SUM(D15:D16)</f>
        <v>5830000</v>
      </c>
      <c r="E14" s="66"/>
      <c r="F14" s="53"/>
      <c r="G14" s="67"/>
      <c r="H14" s="75"/>
      <c r="I14" s="60"/>
    </row>
    <row r="15" spans="1:11">
      <c r="A15" s="337"/>
      <c r="B15" s="313" t="s">
        <v>23</v>
      </c>
      <c r="C15" s="77" t="s">
        <v>24</v>
      </c>
      <c r="D15" s="72">
        <f>I15</f>
        <v>5830000</v>
      </c>
      <c r="E15" s="57" t="s">
        <v>94</v>
      </c>
      <c r="F15" s="53"/>
      <c r="G15" s="78"/>
      <c r="H15" s="59"/>
      <c r="I15" s="63">
        <v>5830000</v>
      </c>
    </row>
    <row r="16" spans="1:11">
      <c r="A16" s="338"/>
      <c r="B16" s="327"/>
      <c r="C16" s="77" t="s">
        <v>25</v>
      </c>
      <c r="D16" s="72">
        <f>I16</f>
        <v>0</v>
      </c>
      <c r="E16" s="57" t="s">
        <v>25</v>
      </c>
      <c r="F16" s="53"/>
      <c r="G16" s="78"/>
      <c r="H16" s="59"/>
      <c r="I16" s="257">
        <v>0</v>
      </c>
    </row>
    <row r="17" spans="1:9">
      <c r="A17" s="373" t="s">
        <v>6</v>
      </c>
      <c r="B17" s="325" t="s">
        <v>81</v>
      </c>
      <c r="C17" s="326"/>
      <c r="D17" s="73">
        <f>SUM(D18:D20)</f>
        <v>1450751</v>
      </c>
      <c r="E17" s="66"/>
      <c r="F17" s="67"/>
      <c r="G17" s="67"/>
      <c r="H17" s="75"/>
      <c r="I17" s="79"/>
    </row>
    <row r="18" spans="1:9">
      <c r="A18" s="337"/>
      <c r="B18" s="313" t="s">
        <v>6</v>
      </c>
      <c r="C18" s="77" t="s">
        <v>95</v>
      </c>
      <c r="D18" s="80">
        <f>I18</f>
        <v>10443</v>
      </c>
      <c r="E18" s="57" t="s">
        <v>95</v>
      </c>
      <c r="F18" s="58"/>
      <c r="G18" s="58"/>
      <c r="H18" s="59"/>
      <c r="I18" s="63">
        <v>10443</v>
      </c>
    </row>
    <row r="19" spans="1:9">
      <c r="A19" s="337"/>
      <c r="B19" s="314"/>
      <c r="C19" s="254" t="s">
        <v>235</v>
      </c>
      <c r="D19" s="255">
        <f>I19</f>
        <v>308</v>
      </c>
      <c r="E19" s="57" t="s">
        <v>235</v>
      </c>
      <c r="F19" s="58"/>
      <c r="G19" s="58"/>
      <c r="H19" s="59"/>
      <c r="I19" s="63">
        <v>308</v>
      </c>
    </row>
    <row r="20" spans="1:9">
      <c r="A20" s="337"/>
      <c r="B20" s="327"/>
      <c r="C20" s="77" t="s">
        <v>62</v>
      </c>
      <c r="D20" s="80">
        <f>I20</f>
        <v>1440000</v>
      </c>
      <c r="E20" s="57" t="s">
        <v>62</v>
      </c>
      <c r="F20" s="374" t="s">
        <v>97</v>
      </c>
      <c r="G20" s="374"/>
      <c r="H20" s="68" t="s">
        <v>89</v>
      </c>
      <c r="I20" s="257">
        <v>1440000</v>
      </c>
    </row>
    <row r="21" spans="1:9">
      <c r="A21" s="373" t="s">
        <v>98</v>
      </c>
      <c r="B21" s="325" t="s">
        <v>81</v>
      </c>
      <c r="C21" s="326"/>
      <c r="D21" s="73">
        <f>SUM(D22)</f>
        <v>6160743</v>
      </c>
      <c r="E21" s="57" t="s">
        <v>99</v>
      </c>
      <c r="F21" s="67"/>
      <c r="G21" s="58"/>
      <c r="H21" s="59"/>
      <c r="I21" s="63"/>
    </row>
    <row r="22" spans="1:9">
      <c r="A22" s="337"/>
      <c r="B22" s="313" t="s">
        <v>98</v>
      </c>
      <c r="C22" s="313" t="s">
        <v>100</v>
      </c>
      <c r="D22" s="376">
        <f>SUM(I22:I27)</f>
        <v>6160743</v>
      </c>
      <c r="E22" s="57" t="s">
        <v>101</v>
      </c>
      <c r="F22" s="58"/>
      <c r="G22" s="58"/>
      <c r="H22" s="59"/>
      <c r="I22" s="63">
        <v>3863901</v>
      </c>
    </row>
    <row r="23" spans="1:9">
      <c r="A23" s="337"/>
      <c r="B23" s="314"/>
      <c r="C23" s="314"/>
      <c r="D23" s="377"/>
      <c r="E23" s="57" t="s">
        <v>102</v>
      </c>
      <c r="F23" s="67"/>
      <c r="G23" s="81"/>
      <c r="H23" s="59"/>
      <c r="I23" s="63">
        <v>403797</v>
      </c>
    </row>
    <row r="24" spans="1:9">
      <c r="A24" s="337"/>
      <c r="B24" s="314"/>
      <c r="C24" s="314"/>
      <c r="D24" s="377"/>
      <c r="E24" s="57" t="s">
        <v>25</v>
      </c>
      <c r="F24" s="67"/>
      <c r="G24" s="58"/>
      <c r="H24" s="59"/>
      <c r="I24" s="63">
        <v>300054</v>
      </c>
    </row>
    <row r="25" spans="1:9">
      <c r="A25" s="337"/>
      <c r="B25" s="314"/>
      <c r="C25" s="314"/>
      <c r="D25" s="377"/>
      <c r="E25" s="57" t="s">
        <v>92</v>
      </c>
      <c r="F25" s="53"/>
      <c r="G25" s="58"/>
      <c r="H25" s="59"/>
      <c r="I25" s="63">
        <v>1497084</v>
      </c>
    </row>
    <row r="26" spans="1:9">
      <c r="A26" s="337"/>
      <c r="B26" s="314"/>
      <c r="C26" s="314"/>
      <c r="D26" s="377"/>
      <c r="E26" s="57" t="s">
        <v>104</v>
      </c>
      <c r="F26" s="53"/>
      <c r="G26" s="58"/>
      <c r="H26" s="59"/>
      <c r="I26" s="63">
        <v>599</v>
      </c>
    </row>
    <row r="27" spans="1:9" ht="17.25" thickBot="1">
      <c r="A27" s="375"/>
      <c r="B27" s="315"/>
      <c r="C27" s="315"/>
      <c r="D27" s="378"/>
      <c r="E27" s="82" t="s">
        <v>6</v>
      </c>
      <c r="F27" s="83"/>
      <c r="G27" s="84"/>
      <c r="H27" s="85"/>
      <c r="I27" s="86">
        <v>95308</v>
      </c>
    </row>
    <row r="28" spans="1:9" ht="17.25" thickBot="1">
      <c r="A28" s="40" t="s">
        <v>106</v>
      </c>
      <c r="B28" s="41"/>
      <c r="C28" s="41"/>
      <c r="D28" s="87"/>
      <c r="E28" s="359"/>
      <c r="F28" s="359"/>
      <c r="G28" s="359"/>
      <c r="H28" s="359"/>
      <c r="I28" s="359"/>
    </row>
    <row r="29" spans="1:9" ht="17.25" thickBot="1">
      <c r="A29" s="48" t="s">
        <v>75</v>
      </c>
      <c r="B29" s="207" t="s">
        <v>76</v>
      </c>
      <c r="C29" s="207" t="s">
        <v>77</v>
      </c>
      <c r="D29" s="49" t="s">
        <v>78</v>
      </c>
      <c r="E29" s="334" t="s">
        <v>79</v>
      </c>
      <c r="F29" s="335"/>
      <c r="G29" s="335"/>
      <c r="H29" s="335"/>
      <c r="I29" s="336"/>
    </row>
    <row r="30" spans="1:9">
      <c r="A30" s="360" t="s">
        <v>80</v>
      </c>
      <c r="B30" s="361"/>
      <c r="C30" s="362"/>
      <c r="D30" s="89">
        <f>SUM(D32,D52,D55,D63,D66,D76,D79,D82)</f>
        <v>160950111</v>
      </c>
      <c r="E30" s="90"/>
      <c r="F30" s="91"/>
      <c r="G30" s="91"/>
      <c r="H30" s="92"/>
      <c r="I30" s="93"/>
    </row>
    <row r="31" spans="1:9">
      <c r="A31" s="322" t="s">
        <v>107</v>
      </c>
      <c r="B31" s="341" t="s">
        <v>81</v>
      </c>
      <c r="C31" s="342"/>
      <c r="D31" s="94">
        <f>SUM(D32+D52+D55)</f>
        <v>132940630</v>
      </c>
      <c r="E31" s="364"/>
      <c r="F31" s="365"/>
      <c r="G31" s="365"/>
      <c r="H31" s="365"/>
      <c r="I31" s="366"/>
    </row>
    <row r="32" spans="1:9">
      <c r="A32" s="323"/>
      <c r="B32" s="343" t="s">
        <v>108</v>
      </c>
      <c r="C32" s="214" t="s">
        <v>109</v>
      </c>
      <c r="D32" s="94">
        <f>SUM(D33+D36+D41+D42+D48+D50)</f>
        <v>116899710</v>
      </c>
      <c r="E32" s="95"/>
      <c r="F32" s="96"/>
      <c r="G32" s="97"/>
      <c r="H32" s="68"/>
      <c r="I32" s="98"/>
    </row>
    <row r="33" spans="1:9">
      <c r="A33" s="323"/>
      <c r="B33" s="344"/>
      <c r="C33" s="343" t="s">
        <v>110</v>
      </c>
      <c r="D33" s="353">
        <f>I33</f>
        <v>78711000</v>
      </c>
      <c r="E33" s="95" t="s">
        <v>111</v>
      </c>
      <c r="F33" s="99"/>
      <c r="G33" s="97"/>
      <c r="H33" s="68"/>
      <c r="I33" s="100">
        <f>SUM(I34:I35)</f>
        <v>78711000</v>
      </c>
    </row>
    <row r="34" spans="1:9">
      <c r="A34" s="323"/>
      <c r="B34" s="344"/>
      <c r="C34" s="344"/>
      <c r="D34" s="354"/>
      <c r="E34" s="101" t="s">
        <v>112</v>
      </c>
      <c r="F34" s="368" t="s">
        <v>113</v>
      </c>
      <c r="G34" s="368"/>
      <c r="H34" s="68" t="s">
        <v>114</v>
      </c>
      <c r="I34" s="100">
        <v>46863000</v>
      </c>
    </row>
    <row r="35" spans="1:9">
      <c r="A35" s="323"/>
      <c r="B35" s="344"/>
      <c r="C35" s="344"/>
      <c r="D35" s="354"/>
      <c r="E35" s="95" t="s">
        <v>115</v>
      </c>
      <c r="F35" s="369" t="s">
        <v>116</v>
      </c>
      <c r="G35" s="369"/>
      <c r="H35" s="68" t="s">
        <v>114</v>
      </c>
      <c r="I35" s="100">
        <v>31848000</v>
      </c>
    </row>
    <row r="36" spans="1:9">
      <c r="A36" s="323"/>
      <c r="B36" s="344"/>
      <c r="C36" s="343" t="s">
        <v>117</v>
      </c>
      <c r="D36" s="370">
        <f>I36</f>
        <v>17881320</v>
      </c>
      <c r="E36" s="95" t="s">
        <v>111</v>
      </c>
      <c r="F36" s="96"/>
      <c r="G36" s="97"/>
      <c r="H36" s="68"/>
      <c r="I36" s="100">
        <f>SUM(I37:I40)</f>
        <v>17881320</v>
      </c>
    </row>
    <row r="37" spans="1:9">
      <c r="A37" s="323"/>
      <c r="B37" s="344"/>
      <c r="C37" s="344"/>
      <c r="D37" s="371"/>
      <c r="E37" s="95" t="s">
        <v>112</v>
      </c>
      <c r="F37" s="369" t="s">
        <v>118</v>
      </c>
      <c r="G37" s="369"/>
      <c r="H37" s="68" t="s">
        <v>114</v>
      </c>
      <c r="I37" s="100">
        <v>5152800</v>
      </c>
    </row>
    <row r="38" spans="1:9">
      <c r="A38" s="323"/>
      <c r="B38" s="344"/>
      <c r="C38" s="344"/>
      <c r="D38" s="371"/>
      <c r="E38" s="95" t="s">
        <v>119</v>
      </c>
      <c r="F38" s="369" t="s">
        <v>120</v>
      </c>
      <c r="G38" s="369"/>
      <c r="H38" s="68" t="s">
        <v>114</v>
      </c>
      <c r="I38" s="100">
        <v>7928520</v>
      </c>
    </row>
    <row r="39" spans="1:9">
      <c r="A39" s="323"/>
      <c r="B39" s="344"/>
      <c r="C39" s="344"/>
      <c r="D39" s="371"/>
      <c r="E39" s="95" t="s">
        <v>121</v>
      </c>
      <c r="F39" s="340" t="s">
        <v>122</v>
      </c>
      <c r="G39" s="340"/>
      <c r="H39" s="68" t="s">
        <v>89</v>
      </c>
      <c r="I39" s="102">
        <v>2400000</v>
      </c>
    </row>
    <row r="40" spans="1:9">
      <c r="A40" s="323"/>
      <c r="B40" s="344"/>
      <c r="C40" s="352"/>
      <c r="D40" s="372"/>
      <c r="E40" s="95" t="s">
        <v>123</v>
      </c>
      <c r="F40" s="340" t="s">
        <v>124</v>
      </c>
      <c r="G40" s="340"/>
      <c r="H40" s="68" t="s">
        <v>89</v>
      </c>
      <c r="I40" s="102">
        <v>2400000</v>
      </c>
    </row>
    <row r="41" spans="1:9">
      <c r="A41" s="323"/>
      <c r="B41" s="344"/>
      <c r="C41" s="214" t="s">
        <v>125</v>
      </c>
      <c r="D41" s="215">
        <f>I41</f>
        <v>8049290</v>
      </c>
      <c r="E41" s="95" t="s">
        <v>125</v>
      </c>
      <c r="F41" s="340" t="s">
        <v>126</v>
      </c>
      <c r="G41" s="340"/>
      <c r="H41" s="68" t="s">
        <v>114</v>
      </c>
      <c r="I41" s="102">
        <v>8049290</v>
      </c>
    </row>
    <row r="42" spans="1:9">
      <c r="A42" s="323"/>
      <c r="B42" s="344"/>
      <c r="C42" s="313" t="s">
        <v>127</v>
      </c>
      <c r="D42" s="353">
        <f>I42</f>
        <v>8551140</v>
      </c>
      <c r="E42" s="95" t="s">
        <v>128</v>
      </c>
      <c r="F42" s="103"/>
      <c r="G42" s="104"/>
      <c r="H42" s="212"/>
      <c r="I42" s="100">
        <f>SUM(I43:I47)</f>
        <v>8551140</v>
      </c>
    </row>
    <row r="43" spans="1:9">
      <c r="A43" s="323"/>
      <c r="B43" s="344"/>
      <c r="C43" s="314"/>
      <c r="D43" s="354"/>
      <c r="E43" s="95" t="s">
        <v>129</v>
      </c>
      <c r="F43" s="103"/>
      <c r="G43" s="104"/>
      <c r="H43" s="68"/>
      <c r="I43" s="102">
        <v>4088510</v>
      </c>
    </row>
    <row r="44" spans="1:9">
      <c r="A44" s="323"/>
      <c r="B44" s="344"/>
      <c r="C44" s="314"/>
      <c r="D44" s="354"/>
      <c r="E44" s="95" t="s">
        <v>131</v>
      </c>
      <c r="F44" s="103"/>
      <c r="G44" s="97"/>
      <c r="H44" s="68"/>
      <c r="I44" s="102">
        <v>2788660</v>
      </c>
    </row>
    <row r="45" spans="1:9">
      <c r="A45" s="323"/>
      <c r="B45" s="344"/>
      <c r="C45" s="314"/>
      <c r="D45" s="354"/>
      <c r="E45" s="95" t="s">
        <v>132</v>
      </c>
      <c r="F45" s="103"/>
      <c r="G45" s="97"/>
      <c r="H45" s="68"/>
      <c r="I45" s="102">
        <v>206770</v>
      </c>
    </row>
    <row r="46" spans="1:9">
      <c r="A46" s="323"/>
      <c r="B46" s="344"/>
      <c r="C46" s="314"/>
      <c r="D46" s="354"/>
      <c r="E46" s="95" t="s">
        <v>133</v>
      </c>
      <c r="F46" s="103"/>
      <c r="G46" s="97"/>
      <c r="H46" s="68"/>
      <c r="I46" s="100">
        <v>792630</v>
      </c>
    </row>
    <row r="47" spans="1:9">
      <c r="A47" s="323"/>
      <c r="B47" s="344"/>
      <c r="C47" s="327"/>
      <c r="D47" s="355"/>
      <c r="E47" s="101" t="s">
        <v>134</v>
      </c>
      <c r="F47" s="105"/>
      <c r="G47" s="106"/>
      <c r="H47" s="62"/>
      <c r="I47" s="107">
        <v>674570</v>
      </c>
    </row>
    <row r="48" spans="1:9">
      <c r="A48" s="323"/>
      <c r="B48" s="344"/>
      <c r="C48" s="343" t="s">
        <v>135</v>
      </c>
      <c r="D48" s="356">
        <f>I48</f>
        <v>400000</v>
      </c>
      <c r="E48" s="95" t="s">
        <v>128</v>
      </c>
      <c r="F48" s="333"/>
      <c r="G48" s="333"/>
      <c r="H48" s="214"/>
      <c r="I48" s="107">
        <f>I49</f>
        <v>400000</v>
      </c>
    </row>
    <row r="49" spans="1:15">
      <c r="A49" s="323"/>
      <c r="B49" s="344"/>
      <c r="C49" s="352"/>
      <c r="D49" s="357"/>
      <c r="E49" s="108" t="s">
        <v>136</v>
      </c>
      <c r="F49" s="358" t="s">
        <v>137</v>
      </c>
      <c r="G49" s="358"/>
      <c r="H49" s="109" t="s">
        <v>114</v>
      </c>
      <c r="I49" s="100">
        <v>400000</v>
      </c>
    </row>
    <row r="50" spans="1:15" ht="17.25" thickBot="1">
      <c r="A50" s="363"/>
      <c r="B50" s="367"/>
      <c r="C50" s="110" t="s">
        <v>138</v>
      </c>
      <c r="D50" s="111">
        <f>I50</f>
        <v>3306960</v>
      </c>
      <c r="E50" s="112" t="s">
        <v>139</v>
      </c>
      <c r="F50" s="351" t="s">
        <v>140</v>
      </c>
      <c r="G50" s="351"/>
      <c r="H50" s="113" t="s">
        <v>114</v>
      </c>
      <c r="I50" s="114">
        <v>3306960</v>
      </c>
    </row>
    <row r="51" spans="1:15" ht="17.25" thickBot="1">
      <c r="A51" s="48" t="s">
        <v>75</v>
      </c>
      <c r="B51" s="207" t="s">
        <v>76</v>
      </c>
      <c r="C51" s="207" t="s">
        <v>77</v>
      </c>
      <c r="D51" s="49" t="s">
        <v>78</v>
      </c>
      <c r="E51" s="334" t="s">
        <v>79</v>
      </c>
      <c r="F51" s="335"/>
      <c r="G51" s="335"/>
      <c r="H51" s="335"/>
      <c r="I51" s="336"/>
    </row>
    <row r="52" spans="1:15">
      <c r="A52" s="322" t="s">
        <v>141</v>
      </c>
      <c r="B52" s="343" t="s">
        <v>142</v>
      </c>
      <c r="C52" s="214" t="s">
        <v>143</v>
      </c>
      <c r="D52" s="94">
        <f>D53+D54</f>
        <v>292000</v>
      </c>
      <c r="E52" s="95"/>
      <c r="F52" s="115"/>
      <c r="G52" s="97"/>
      <c r="H52" s="68"/>
      <c r="I52" s="116"/>
    </row>
    <row r="53" spans="1:15">
      <c r="A53" s="323"/>
      <c r="B53" s="344"/>
      <c r="C53" s="214" t="s">
        <v>220</v>
      </c>
      <c r="D53" s="117">
        <f>I53</f>
        <v>50000</v>
      </c>
      <c r="E53" s="95" t="s">
        <v>221</v>
      </c>
      <c r="F53" s="340"/>
      <c r="G53" s="340"/>
      <c r="H53" s="225" t="s">
        <v>130</v>
      </c>
      <c r="I53" s="102">
        <v>50000</v>
      </c>
      <c r="J53" s="203"/>
      <c r="K53" s="204"/>
      <c r="L53" s="204"/>
      <c r="M53" s="204"/>
      <c r="N53" s="204"/>
      <c r="O53" s="204"/>
    </row>
    <row r="54" spans="1:15">
      <c r="A54" s="323"/>
      <c r="B54" s="344"/>
      <c r="C54" s="226" t="s">
        <v>35</v>
      </c>
      <c r="D54" s="227">
        <f>I54</f>
        <v>242000</v>
      </c>
      <c r="E54" s="95" t="s">
        <v>146</v>
      </c>
      <c r="F54" s="340"/>
      <c r="G54" s="340"/>
      <c r="H54" s="225" t="s">
        <v>130</v>
      </c>
      <c r="I54" s="102">
        <v>242000</v>
      </c>
    </row>
    <row r="55" spans="1:15">
      <c r="A55" s="323"/>
      <c r="B55" s="343" t="s">
        <v>147</v>
      </c>
      <c r="C55" s="214" t="s">
        <v>148</v>
      </c>
      <c r="D55" s="118">
        <f>SUM(D56:D62)</f>
        <v>15748920</v>
      </c>
      <c r="E55" s="95"/>
      <c r="F55" s="103"/>
      <c r="G55" s="119"/>
      <c r="H55" s="212"/>
      <c r="I55" s="100"/>
    </row>
    <row r="56" spans="1:15">
      <c r="A56" s="323"/>
      <c r="B56" s="344"/>
      <c r="C56" s="214" t="s">
        <v>149</v>
      </c>
      <c r="D56" s="120">
        <f t="shared" ref="D56:D62" si="1">I56</f>
        <v>180000</v>
      </c>
      <c r="E56" s="95" t="s">
        <v>150</v>
      </c>
      <c r="F56" s="340"/>
      <c r="G56" s="340"/>
      <c r="H56" s="68" t="s">
        <v>130</v>
      </c>
      <c r="I56" s="102">
        <v>180000</v>
      </c>
    </row>
    <row r="57" spans="1:15">
      <c r="A57" s="323"/>
      <c r="B57" s="344"/>
      <c r="C57" s="206" t="s">
        <v>151</v>
      </c>
      <c r="D57" s="121">
        <f t="shared" si="1"/>
        <v>2547990</v>
      </c>
      <c r="E57" s="122" t="s">
        <v>152</v>
      </c>
      <c r="F57" s="340"/>
      <c r="G57" s="340"/>
      <c r="H57" s="123" t="s">
        <v>130</v>
      </c>
      <c r="I57" s="124">
        <v>2547990</v>
      </c>
    </row>
    <row r="58" spans="1:15" ht="27" customHeight="1">
      <c r="A58" s="323"/>
      <c r="B58" s="344"/>
      <c r="C58" s="214" t="s">
        <v>153</v>
      </c>
      <c r="D58" s="120">
        <f t="shared" si="1"/>
        <v>3089250</v>
      </c>
      <c r="E58" s="95" t="s">
        <v>153</v>
      </c>
      <c r="F58" s="340" t="s">
        <v>154</v>
      </c>
      <c r="G58" s="340"/>
      <c r="H58" s="62" t="s">
        <v>130</v>
      </c>
      <c r="I58" s="102">
        <v>3089250</v>
      </c>
    </row>
    <row r="59" spans="1:15">
      <c r="A59" s="323"/>
      <c r="B59" s="344"/>
      <c r="C59" s="214" t="s">
        <v>155</v>
      </c>
      <c r="D59" s="120">
        <f t="shared" si="1"/>
        <v>1014680</v>
      </c>
      <c r="E59" s="125" t="s">
        <v>156</v>
      </c>
      <c r="F59" s="340"/>
      <c r="G59" s="340"/>
      <c r="H59" s="68"/>
      <c r="I59" s="102">
        <v>1014680</v>
      </c>
    </row>
    <row r="60" spans="1:15">
      <c r="A60" s="323"/>
      <c r="B60" s="344"/>
      <c r="C60" s="214" t="s">
        <v>157</v>
      </c>
      <c r="D60" s="126">
        <f t="shared" si="1"/>
        <v>0</v>
      </c>
      <c r="E60" s="125" t="s">
        <v>49</v>
      </c>
      <c r="F60" s="127"/>
      <c r="G60" s="119"/>
      <c r="H60" s="68"/>
      <c r="I60" s="102">
        <v>0</v>
      </c>
    </row>
    <row r="61" spans="1:15">
      <c r="A61" s="323"/>
      <c r="B61" s="344"/>
      <c r="C61" s="214" t="s">
        <v>63</v>
      </c>
      <c r="D61" s="126">
        <f t="shared" si="1"/>
        <v>117000</v>
      </c>
      <c r="E61" s="95" t="s">
        <v>63</v>
      </c>
      <c r="F61" s="340"/>
      <c r="G61" s="340"/>
      <c r="H61" s="68" t="s">
        <v>130</v>
      </c>
      <c r="I61" s="102">
        <v>117000</v>
      </c>
    </row>
    <row r="62" spans="1:15">
      <c r="A62" s="324"/>
      <c r="B62" s="352"/>
      <c r="C62" s="214" t="s">
        <v>50</v>
      </c>
      <c r="D62" s="126">
        <f t="shared" si="1"/>
        <v>8800000</v>
      </c>
      <c r="E62" s="95" t="s">
        <v>161</v>
      </c>
      <c r="F62" s="340" t="s">
        <v>189</v>
      </c>
      <c r="G62" s="340"/>
      <c r="H62" s="68" t="s">
        <v>130</v>
      </c>
      <c r="I62" s="102">
        <v>8800000</v>
      </c>
    </row>
    <row r="63" spans="1:15">
      <c r="A63" s="322" t="s">
        <v>162</v>
      </c>
      <c r="B63" s="341" t="s">
        <v>81</v>
      </c>
      <c r="C63" s="342"/>
      <c r="D63" s="128">
        <f>SUM(D64:D65)</f>
        <v>940000</v>
      </c>
      <c r="E63" s="95"/>
      <c r="F63" s="115"/>
      <c r="G63" s="119"/>
      <c r="H63" s="68"/>
      <c r="I63" s="102"/>
    </row>
    <row r="64" spans="1:15">
      <c r="A64" s="323"/>
      <c r="B64" s="343" t="s">
        <v>163</v>
      </c>
      <c r="C64" s="214" t="s">
        <v>164</v>
      </c>
      <c r="D64" s="120">
        <f t="shared" ref="D64:D65" si="2">I64</f>
        <v>940000</v>
      </c>
      <c r="E64" s="95" t="s">
        <v>164</v>
      </c>
      <c r="F64" s="345" t="s">
        <v>223</v>
      </c>
      <c r="G64" s="345"/>
      <c r="H64" s="68" t="s">
        <v>130</v>
      </c>
      <c r="I64" s="102">
        <v>940000</v>
      </c>
    </row>
    <row r="65" spans="1:9">
      <c r="A65" s="323"/>
      <c r="B65" s="344"/>
      <c r="C65" s="214" t="s">
        <v>165</v>
      </c>
      <c r="D65" s="120">
        <f t="shared" si="2"/>
        <v>0</v>
      </c>
      <c r="E65" s="95" t="s">
        <v>166</v>
      </c>
      <c r="F65" s="115"/>
      <c r="G65" s="119"/>
      <c r="H65" s="68"/>
      <c r="I65" s="102">
        <v>0</v>
      </c>
    </row>
    <row r="66" spans="1:9">
      <c r="A66" s="346" t="s">
        <v>167</v>
      </c>
      <c r="B66" s="209" t="s">
        <v>81</v>
      </c>
      <c r="C66" s="210"/>
      <c r="D66" s="128">
        <f>D67+D71</f>
        <v>17055850</v>
      </c>
      <c r="E66" s="95"/>
      <c r="F66" s="96"/>
      <c r="G66" s="129"/>
      <c r="H66" s="68"/>
      <c r="I66" s="69"/>
    </row>
    <row r="67" spans="1:9">
      <c r="A67" s="346"/>
      <c r="B67" s="330" t="s">
        <v>147</v>
      </c>
      <c r="C67" s="214" t="s">
        <v>143</v>
      </c>
      <c r="D67" s="128">
        <f>SUM(D68:D70)</f>
        <v>9900950</v>
      </c>
      <c r="E67" s="95"/>
      <c r="F67" s="115"/>
      <c r="G67" s="119"/>
      <c r="H67" s="68"/>
      <c r="I67" s="102"/>
    </row>
    <row r="68" spans="1:9">
      <c r="A68" s="346"/>
      <c r="B68" s="330"/>
      <c r="C68" s="130" t="s">
        <v>168</v>
      </c>
      <c r="D68" s="216">
        <f>I68</f>
        <v>8934280</v>
      </c>
      <c r="E68" s="131" t="s">
        <v>169</v>
      </c>
      <c r="F68" s="345"/>
      <c r="G68" s="345"/>
      <c r="H68" s="68" t="s">
        <v>130</v>
      </c>
      <c r="I68" s="69">
        <v>8934280</v>
      </c>
    </row>
    <row r="69" spans="1:9" ht="30.75" customHeight="1">
      <c r="A69" s="346"/>
      <c r="B69" s="330"/>
      <c r="C69" s="130" t="s">
        <v>170</v>
      </c>
      <c r="D69" s="216">
        <f>I69</f>
        <v>925670</v>
      </c>
      <c r="E69" s="131" t="s">
        <v>171</v>
      </c>
      <c r="F69" s="340" t="s">
        <v>172</v>
      </c>
      <c r="G69" s="345"/>
      <c r="H69" s="68" t="s">
        <v>130</v>
      </c>
      <c r="I69" s="69">
        <v>925670</v>
      </c>
    </row>
    <row r="70" spans="1:9">
      <c r="A70" s="346"/>
      <c r="B70" s="330"/>
      <c r="C70" s="130" t="s">
        <v>173</v>
      </c>
      <c r="D70" s="216">
        <f>I70</f>
        <v>41000</v>
      </c>
      <c r="E70" s="95" t="s">
        <v>174</v>
      </c>
      <c r="F70" s="345"/>
      <c r="G70" s="345"/>
      <c r="H70" s="68"/>
      <c r="I70" s="102">
        <v>41000</v>
      </c>
    </row>
    <row r="71" spans="1:9">
      <c r="A71" s="346"/>
      <c r="B71" s="330" t="s">
        <v>175</v>
      </c>
      <c r="C71" s="130" t="s">
        <v>176</v>
      </c>
      <c r="D71" s="118">
        <f>SUM(D72:D74)</f>
        <v>7154900</v>
      </c>
      <c r="E71" s="132"/>
      <c r="F71" s="133"/>
      <c r="G71" s="129"/>
      <c r="H71" s="68"/>
      <c r="I71" s="134"/>
    </row>
    <row r="72" spans="1:9">
      <c r="A72" s="346"/>
      <c r="B72" s="330"/>
      <c r="C72" s="130" t="s">
        <v>56</v>
      </c>
      <c r="D72" s="219">
        <f>I72</f>
        <v>7106500</v>
      </c>
      <c r="E72" s="349" t="s">
        <v>178</v>
      </c>
      <c r="F72" s="350"/>
      <c r="G72" s="133"/>
      <c r="H72" s="68"/>
      <c r="I72" s="134">
        <v>7106500</v>
      </c>
    </row>
    <row r="73" spans="1:9">
      <c r="A73" s="346"/>
      <c r="B73" s="330"/>
      <c r="C73" s="130" t="s">
        <v>57</v>
      </c>
      <c r="D73" s="219">
        <f>I73</f>
        <v>48400</v>
      </c>
      <c r="E73" s="132" t="s">
        <v>57</v>
      </c>
      <c r="F73" s="133"/>
      <c r="G73" s="129"/>
      <c r="H73" s="68"/>
      <c r="I73" s="134">
        <v>48400</v>
      </c>
    </row>
    <row r="74" spans="1:9" ht="17.25" thickBot="1">
      <c r="A74" s="347"/>
      <c r="B74" s="348"/>
      <c r="C74" s="135" t="s">
        <v>58</v>
      </c>
      <c r="D74" s="136">
        <f>I74</f>
        <v>0</v>
      </c>
      <c r="E74" s="137" t="s">
        <v>58</v>
      </c>
      <c r="F74" s="138"/>
      <c r="G74" s="139"/>
      <c r="H74" s="140"/>
      <c r="I74" s="141">
        <v>0</v>
      </c>
    </row>
    <row r="75" spans="1:9" ht="17.25" thickBot="1">
      <c r="A75" s="48" t="s">
        <v>75</v>
      </c>
      <c r="B75" s="207" t="s">
        <v>76</v>
      </c>
      <c r="C75" s="207" t="s">
        <v>77</v>
      </c>
      <c r="D75" s="49" t="s">
        <v>78</v>
      </c>
      <c r="E75" s="334" t="s">
        <v>79</v>
      </c>
      <c r="F75" s="335"/>
      <c r="G75" s="335"/>
      <c r="H75" s="335"/>
      <c r="I75" s="336"/>
    </row>
    <row r="76" spans="1:9">
      <c r="A76" s="337" t="s">
        <v>59</v>
      </c>
      <c r="B76" s="339" t="s">
        <v>39</v>
      </c>
      <c r="C76" s="339"/>
      <c r="D76" s="142">
        <f>SUM(D77:D78)</f>
        <v>1401124</v>
      </c>
      <c r="E76" s="143"/>
      <c r="F76" s="144"/>
      <c r="G76" s="145"/>
      <c r="H76" s="71"/>
      <c r="I76" s="146"/>
    </row>
    <row r="77" spans="1:9">
      <c r="A77" s="337"/>
      <c r="B77" s="330" t="s">
        <v>59</v>
      </c>
      <c r="C77" s="130" t="s">
        <v>59</v>
      </c>
      <c r="D77" s="219">
        <f>I77</f>
        <v>14</v>
      </c>
      <c r="E77" s="147" t="s">
        <v>59</v>
      </c>
      <c r="F77" s="133"/>
      <c r="G77" s="129"/>
      <c r="H77" s="68"/>
      <c r="I77" s="258">
        <v>14</v>
      </c>
    </row>
    <row r="78" spans="1:9">
      <c r="A78" s="338"/>
      <c r="B78" s="330"/>
      <c r="C78" s="130" t="s">
        <v>104</v>
      </c>
      <c r="D78" s="219">
        <f>I78</f>
        <v>1401110</v>
      </c>
      <c r="E78" s="147" t="s">
        <v>183</v>
      </c>
      <c r="F78" s="340" t="s">
        <v>97</v>
      </c>
      <c r="G78" s="340"/>
      <c r="H78" s="68" t="s">
        <v>130</v>
      </c>
      <c r="I78" s="148">
        <v>1401110</v>
      </c>
    </row>
    <row r="79" spans="1:9">
      <c r="A79" s="322" t="s">
        <v>31</v>
      </c>
      <c r="B79" s="325" t="s">
        <v>81</v>
      </c>
      <c r="C79" s="326"/>
      <c r="D79" s="128">
        <f>D81</f>
        <v>31652</v>
      </c>
      <c r="E79" s="95"/>
      <c r="F79" s="149"/>
      <c r="G79" s="150"/>
      <c r="H79" s="62"/>
      <c r="I79" s="151"/>
    </row>
    <row r="80" spans="1:9">
      <c r="A80" s="323"/>
      <c r="B80" s="313" t="s">
        <v>185</v>
      </c>
      <c r="C80" s="152" t="s">
        <v>31</v>
      </c>
      <c r="D80" s="153">
        <f>I80</f>
        <v>0</v>
      </c>
      <c r="E80" s="125" t="s">
        <v>31</v>
      </c>
      <c r="F80" s="133"/>
      <c r="G80" s="129"/>
      <c r="H80" s="68"/>
      <c r="I80" s="154">
        <v>0</v>
      </c>
    </row>
    <row r="81" spans="1:11">
      <c r="A81" s="324"/>
      <c r="B81" s="327"/>
      <c r="C81" s="152" t="s">
        <v>32</v>
      </c>
      <c r="D81" s="153">
        <f>I81</f>
        <v>31652</v>
      </c>
      <c r="E81" s="125" t="s">
        <v>32</v>
      </c>
      <c r="F81" s="133"/>
      <c r="G81" s="129"/>
      <c r="H81" s="68"/>
      <c r="I81" s="154">
        <v>31652</v>
      </c>
    </row>
    <row r="82" spans="1:11">
      <c r="A82" s="328" t="s">
        <v>7</v>
      </c>
      <c r="B82" s="330" t="s">
        <v>81</v>
      </c>
      <c r="C82" s="330"/>
      <c r="D82" s="94">
        <f>D83</f>
        <v>8580855</v>
      </c>
      <c r="E82" s="185" t="s">
        <v>41</v>
      </c>
      <c r="F82" s="311"/>
      <c r="G82" s="312"/>
      <c r="H82" s="214"/>
      <c r="I82" s="235">
        <f>SUM(I83:I89)</f>
        <v>8580855</v>
      </c>
      <c r="J82" s="234"/>
    </row>
    <row r="83" spans="1:11">
      <c r="A83" s="322"/>
      <c r="B83" s="313" t="s">
        <v>224</v>
      </c>
      <c r="C83" s="316" t="s">
        <v>41</v>
      </c>
      <c r="D83" s="319">
        <f>I82</f>
        <v>8580855</v>
      </c>
      <c r="E83" s="191" t="s">
        <v>101</v>
      </c>
      <c r="F83" s="333"/>
      <c r="G83" s="333"/>
      <c r="H83" s="214"/>
      <c r="I83" s="236">
        <v>5169232</v>
      </c>
      <c r="J83" s="234"/>
    </row>
    <row r="84" spans="1:11">
      <c r="A84" s="322"/>
      <c r="B84" s="314"/>
      <c r="C84" s="317"/>
      <c r="D84" s="320"/>
      <c r="E84" s="231" t="s">
        <v>94</v>
      </c>
      <c r="F84" s="311"/>
      <c r="G84" s="312"/>
      <c r="H84" s="211"/>
      <c r="I84" s="237">
        <v>1504082</v>
      </c>
      <c r="J84" s="234"/>
    </row>
    <row r="85" spans="1:11">
      <c r="A85" s="322"/>
      <c r="B85" s="314"/>
      <c r="C85" s="317"/>
      <c r="D85" s="320"/>
      <c r="E85" s="231" t="s">
        <v>25</v>
      </c>
      <c r="F85" s="311"/>
      <c r="G85" s="312"/>
      <c r="H85" s="211"/>
      <c r="I85" s="237">
        <v>300201</v>
      </c>
      <c r="J85" s="234"/>
    </row>
    <row r="86" spans="1:11">
      <c r="A86" s="322"/>
      <c r="B86" s="314"/>
      <c r="C86" s="317"/>
      <c r="D86" s="320"/>
      <c r="E86" s="231" t="s">
        <v>225</v>
      </c>
      <c r="F86" s="311"/>
      <c r="G86" s="312"/>
      <c r="H86" s="211"/>
      <c r="I86" s="237">
        <v>30000</v>
      </c>
      <c r="J86" s="234"/>
    </row>
    <row r="87" spans="1:11">
      <c r="A87" s="322"/>
      <c r="B87" s="314"/>
      <c r="C87" s="317"/>
      <c r="D87" s="320"/>
      <c r="E87" s="231" t="s">
        <v>92</v>
      </c>
      <c r="F87" s="311"/>
      <c r="G87" s="312"/>
      <c r="H87" s="211"/>
      <c r="I87" s="237">
        <v>1442171</v>
      </c>
      <c r="J87" s="234"/>
      <c r="K87" s="4"/>
    </row>
    <row r="88" spans="1:11">
      <c r="A88" s="322"/>
      <c r="B88" s="314"/>
      <c r="C88" s="317"/>
      <c r="D88" s="320"/>
      <c r="E88" s="231" t="s">
        <v>62</v>
      </c>
      <c r="F88" s="311"/>
      <c r="G88" s="312"/>
      <c r="H88" s="211"/>
      <c r="I88" s="237">
        <v>39506</v>
      </c>
      <c r="J88" s="234"/>
    </row>
    <row r="89" spans="1:11" ht="17.25" thickBot="1">
      <c r="A89" s="329"/>
      <c r="B89" s="315"/>
      <c r="C89" s="318"/>
      <c r="D89" s="321"/>
      <c r="E89" s="232" t="s">
        <v>6</v>
      </c>
      <c r="F89" s="331"/>
      <c r="G89" s="332"/>
      <c r="H89" s="218"/>
      <c r="I89" s="238">
        <v>95663</v>
      </c>
      <c r="J89" s="234"/>
    </row>
    <row r="91" spans="1:11">
      <c r="E91" s="233"/>
      <c r="F91" s="203"/>
      <c r="G91" s="4"/>
    </row>
  </sheetData>
  <mergeCells count="94">
    <mergeCell ref="A14:A16"/>
    <mergeCell ref="B14:C14"/>
    <mergeCell ref="B15:B16"/>
    <mergeCell ref="A1:I1"/>
    <mergeCell ref="E3:I3"/>
    <mergeCell ref="A4:C4"/>
    <mergeCell ref="A5:A8"/>
    <mergeCell ref="B5:C5"/>
    <mergeCell ref="B6:B8"/>
    <mergeCell ref="F6:G6"/>
    <mergeCell ref="A9:A10"/>
    <mergeCell ref="B9:C9"/>
    <mergeCell ref="F10:G10"/>
    <mergeCell ref="A11:A13"/>
    <mergeCell ref="B11:C11"/>
    <mergeCell ref="B12:B13"/>
    <mergeCell ref="A17:A20"/>
    <mergeCell ref="B17:C17"/>
    <mergeCell ref="B18:B20"/>
    <mergeCell ref="F20:G20"/>
    <mergeCell ref="A21:A27"/>
    <mergeCell ref="B21:C21"/>
    <mergeCell ref="B22:B27"/>
    <mergeCell ref="C22:C27"/>
    <mergeCell ref="D22:D27"/>
    <mergeCell ref="E28:I28"/>
    <mergeCell ref="E29:I29"/>
    <mergeCell ref="A30:C30"/>
    <mergeCell ref="A31:A50"/>
    <mergeCell ref="B31:C31"/>
    <mergeCell ref="E31:I31"/>
    <mergeCell ref="B32:B50"/>
    <mergeCell ref="C33:C35"/>
    <mergeCell ref="D33:D35"/>
    <mergeCell ref="F34:G34"/>
    <mergeCell ref="F35:G35"/>
    <mergeCell ref="C36:C40"/>
    <mergeCell ref="D36:D40"/>
    <mergeCell ref="F37:G37"/>
    <mergeCell ref="F38:G38"/>
    <mergeCell ref="F39:G39"/>
    <mergeCell ref="F40:G40"/>
    <mergeCell ref="F41:G41"/>
    <mergeCell ref="C42:C47"/>
    <mergeCell ref="D42:D47"/>
    <mergeCell ref="C48:C49"/>
    <mergeCell ref="D48:D49"/>
    <mergeCell ref="F48:G48"/>
    <mergeCell ref="F49:G49"/>
    <mergeCell ref="F50:G50"/>
    <mergeCell ref="E51:I51"/>
    <mergeCell ref="A52:A62"/>
    <mergeCell ref="B52:B54"/>
    <mergeCell ref="F53:G53"/>
    <mergeCell ref="F54:G54"/>
    <mergeCell ref="B55:B62"/>
    <mergeCell ref="F56:G56"/>
    <mergeCell ref="F57:G57"/>
    <mergeCell ref="F58:G58"/>
    <mergeCell ref="F59:G59"/>
    <mergeCell ref="F61:G61"/>
    <mergeCell ref="F62:G62"/>
    <mergeCell ref="A63:A65"/>
    <mergeCell ref="B63:C63"/>
    <mergeCell ref="B64:B65"/>
    <mergeCell ref="F64:G64"/>
    <mergeCell ref="A66:A74"/>
    <mergeCell ref="B67:B70"/>
    <mergeCell ref="F68:G68"/>
    <mergeCell ref="F69:G69"/>
    <mergeCell ref="F70:G70"/>
    <mergeCell ref="B71:B74"/>
    <mergeCell ref="E72:F72"/>
    <mergeCell ref="E75:I75"/>
    <mergeCell ref="A76:A78"/>
    <mergeCell ref="B76:C76"/>
    <mergeCell ref="B77:B78"/>
    <mergeCell ref="F78:G78"/>
    <mergeCell ref="F82:G82"/>
    <mergeCell ref="B83:B89"/>
    <mergeCell ref="C83:C89"/>
    <mergeCell ref="D83:D89"/>
    <mergeCell ref="A79:A81"/>
    <mergeCell ref="B79:C79"/>
    <mergeCell ref="B80:B81"/>
    <mergeCell ref="A82:A89"/>
    <mergeCell ref="B82:C82"/>
    <mergeCell ref="F89:G89"/>
    <mergeCell ref="F86:G86"/>
    <mergeCell ref="F83:G83"/>
    <mergeCell ref="F84:G84"/>
    <mergeCell ref="F85:G85"/>
    <mergeCell ref="F87:G87"/>
    <mergeCell ref="F88:G8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rowBreaks count="3" manualBreakCount="3">
    <brk id="27" max="16383" man="1"/>
    <brk id="50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0"/>
  <sheetViews>
    <sheetView topLeftCell="A40" workbookViewId="0">
      <selection activeCell="H13" sqref="H13"/>
    </sheetView>
  </sheetViews>
  <sheetFormatPr defaultRowHeight="16.5"/>
  <cols>
    <col min="1" max="2" width="10.625" customWidth="1"/>
    <col min="3" max="3" width="13.25" customWidth="1"/>
    <col min="4" max="6" width="16.5" customWidth="1"/>
    <col min="7" max="7" width="16.75" customWidth="1"/>
    <col min="8" max="8" width="20.125" style="39" customWidth="1"/>
  </cols>
  <sheetData>
    <row r="1" spans="1:8" ht="24">
      <c r="A1" s="293" t="s">
        <v>209</v>
      </c>
      <c r="B1" s="293"/>
      <c r="C1" s="293"/>
      <c r="D1" s="293"/>
      <c r="E1" s="293"/>
      <c r="F1" s="293"/>
      <c r="G1" s="293"/>
      <c r="H1" s="293"/>
    </row>
    <row r="2" spans="1:8">
      <c r="A2" s="2" t="s">
        <v>20</v>
      </c>
      <c r="B2" s="1"/>
      <c r="C2" s="3"/>
      <c r="D2" s="3"/>
      <c r="E2" s="3"/>
      <c r="F2" s="4"/>
      <c r="G2" s="1"/>
      <c r="H2" s="30" t="s">
        <v>67</v>
      </c>
    </row>
    <row r="3" spans="1:8" ht="27">
      <c r="A3" s="5" t="s">
        <v>1</v>
      </c>
      <c r="B3" s="5" t="s">
        <v>2</v>
      </c>
      <c r="C3" s="5" t="s">
        <v>3</v>
      </c>
      <c r="D3" s="5" t="s">
        <v>191</v>
      </c>
      <c r="E3" s="6" t="s">
        <v>248</v>
      </c>
      <c r="F3" s="6" t="s">
        <v>249</v>
      </c>
      <c r="G3" s="6" t="s">
        <v>250</v>
      </c>
      <c r="H3" s="31" t="s">
        <v>68</v>
      </c>
    </row>
    <row r="4" spans="1:8">
      <c r="A4" s="398" t="s">
        <v>4</v>
      </c>
      <c r="B4" s="398"/>
      <c r="C4" s="398"/>
      <c r="D4" s="25">
        <f>SUM(D5,D9,D10,D13,D16,D18,D21)</f>
        <v>160950111</v>
      </c>
      <c r="E4" s="25">
        <f>SUM(E5,E9,E10,E13,E16,E18,E21)</f>
        <v>160940894</v>
      </c>
      <c r="F4" s="25">
        <f>SUM(F5,F9,F10,F13,F16,F18,F21)</f>
        <v>179113291</v>
      </c>
      <c r="G4" s="25">
        <f>F4-E4</f>
        <v>18172397</v>
      </c>
      <c r="H4" s="32"/>
    </row>
    <row r="5" spans="1:8">
      <c r="A5" s="297" t="s">
        <v>22</v>
      </c>
      <c r="B5" s="297" t="s">
        <v>22</v>
      </c>
      <c r="C5" s="11" t="s">
        <v>12</v>
      </c>
      <c r="D5" s="24">
        <f>SUM(D6:D8)</f>
        <v>119749000</v>
      </c>
      <c r="E5" s="24">
        <f>SUM(E6:E8)</f>
        <v>119749000</v>
      </c>
      <c r="F5" s="239">
        <f>SUM(F6:F8)</f>
        <v>124951000</v>
      </c>
      <c r="G5" s="25">
        <f t="shared" ref="G5:G21" si="0">F5-E5</f>
        <v>5202000</v>
      </c>
      <c r="H5" s="32"/>
    </row>
    <row r="6" spans="1:8">
      <c r="A6" s="298"/>
      <c r="B6" s="298"/>
      <c r="C6" s="13" t="s">
        <v>45</v>
      </c>
      <c r="D6" s="20">
        <v>113623000</v>
      </c>
      <c r="E6" s="20">
        <v>113623000</v>
      </c>
      <c r="F6" s="228">
        <v>117949000</v>
      </c>
      <c r="G6" s="25">
        <f t="shared" si="0"/>
        <v>4326000</v>
      </c>
      <c r="H6" s="32"/>
    </row>
    <row r="7" spans="1:8">
      <c r="A7" s="298"/>
      <c r="B7" s="298"/>
      <c r="C7" s="13" t="s">
        <v>46</v>
      </c>
      <c r="D7" s="20">
        <v>4825000</v>
      </c>
      <c r="E7" s="20">
        <v>4825000</v>
      </c>
      <c r="F7" s="228">
        <v>5515000</v>
      </c>
      <c r="G7" s="25">
        <f t="shared" si="0"/>
        <v>690000</v>
      </c>
      <c r="H7" s="32"/>
    </row>
    <row r="8" spans="1:8">
      <c r="A8" s="298"/>
      <c r="B8" s="298"/>
      <c r="C8" s="13" t="s">
        <v>44</v>
      </c>
      <c r="D8" s="20">
        <v>1301000</v>
      </c>
      <c r="E8" s="20">
        <v>1301000</v>
      </c>
      <c r="F8" s="228">
        <v>1487000</v>
      </c>
      <c r="G8" s="25">
        <f t="shared" si="0"/>
        <v>186000</v>
      </c>
      <c r="H8" s="33"/>
    </row>
    <row r="9" spans="1:8">
      <c r="A9" s="29" t="s">
        <v>36</v>
      </c>
      <c r="B9" s="29" t="s">
        <v>36</v>
      </c>
      <c r="C9" s="14" t="s">
        <v>47</v>
      </c>
      <c r="D9" s="20">
        <v>23065000</v>
      </c>
      <c r="E9" s="20">
        <v>22750400</v>
      </c>
      <c r="F9" s="228">
        <v>28800000</v>
      </c>
      <c r="G9" s="25">
        <f t="shared" si="0"/>
        <v>6049600</v>
      </c>
      <c r="H9" s="32"/>
    </row>
    <row r="10" spans="1:8">
      <c r="A10" s="297" t="s">
        <v>42</v>
      </c>
      <c r="B10" s="297" t="s">
        <v>42</v>
      </c>
      <c r="C10" s="17" t="s">
        <v>213</v>
      </c>
      <c r="D10" s="16">
        <f>SUM(D11:D12)</f>
        <v>5000000</v>
      </c>
      <c r="E10" s="18">
        <f>SUM(E11:E12)</f>
        <v>5000000</v>
      </c>
      <c r="F10" s="16">
        <v>1000000</v>
      </c>
      <c r="G10" s="25">
        <f t="shared" si="0"/>
        <v>-4000000</v>
      </c>
      <c r="H10" s="32"/>
    </row>
    <row r="11" spans="1:8">
      <c r="A11" s="298"/>
      <c r="B11" s="298"/>
      <c r="C11" s="13" t="s">
        <v>5</v>
      </c>
      <c r="D11" s="228">
        <v>100000</v>
      </c>
      <c r="E11" s="20">
        <v>100000</v>
      </c>
      <c r="F11" s="228">
        <v>1000000</v>
      </c>
      <c r="G11" s="25">
        <f t="shared" si="0"/>
        <v>900000</v>
      </c>
      <c r="H11" s="32"/>
    </row>
    <row r="12" spans="1:8">
      <c r="A12" s="299"/>
      <c r="B12" s="299"/>
      <c r="C12" s="13" t="s">
        <v>214</v>
      </c>
      <c r="D12" s="228">
        <v>4900000</v>
      </c>
      <c r="E12" s="20">
        <v>4900000</v>
      </c>
      <c r="F12" s="228">
        <v>0</v>
      </c>
      <c r="G12" s="25">
        <f t="shared" si="0"/>
        <v>-4900000</v>
      </c>
      <c r="H12" s="32"/>
    </row>
    <row r="13" spans="1:8">
      <c r="A13" s="297" t="s">
        <v>23</v>
      </c>
      <c r="B13" s="297" t="s">
        <v>23</v>
      </c>
      <c r="C13" s="11" t="s">
        <v>12</v>
      </c>
      <c r="D13" s="24">
        <f>SUM(D14:D15)</f>
        <v>5530000</v>
      </c>
      <c r="E13" s="24">
        <f>SUM(E14:E15)</f>
        <v>5830000</v>
      </c>
      <c r="F13" s="239">
        <f>SUM(F14:F15)</f>
        <v>14500000</v>
      </c>
      <c r="G13" s="25">
        <f t="shared" si="0"/>
        <v>8670000</v>
      </c>
      <c r="H13" s="32"/>
    </row>
    <row r="14" spans="1:8">
      <c r="A14" s="298"/>
      <c r="B14" s="298"/>
      <c r="C14" s="29" t="s">
        <v>24</v>
      </c>
      <c r="D14" s="20">
        <v>5530000</v>
      </c>
      <c r="E14" s="20">
        <v>5830000</v>
      </c>
      <c r="F14" s="228">
        <v>14400000</v>
      </c>
      <c r="G14" s="25">
        <f t="shared" si="0"/>
        <v>8570000</v>
      </c>
      <c r="H14" s="32"/>
    </row>
    <row r="15" spans="1:8">
      <c r="A15" s="299"/>
      <c r="B15" s="299"/>
      <c r="C15" s="13" t="s">
        <v>25</v>
      </c>
      <c r="D15" s="20">
        <v>0</v>
      </c>
      <c r="E15" s="20">
        <v>0</v>
      </c>
      <c r="F15" s="228">
        <v>100000</v>
      </c>
      <c r="G15" s="25">
        <f t="shared" si="0"/>
        <v>100000</v>
      </c>
      <c r="H15" s="32"/>
    </row>
    <row r="16" spans="1:8">
      <c r="A16" s="297" t="s">
        <v>6</v>
      </c>
      <c r="B16" s="297" t="s">
        <v>233</v>
      </c>
      <c r="C16" s="17" t="s">
        <v>234</v>
      </c>
      <c r="D16" s="18">
        <f>D17</f>
        <v>5060</v>
      </c>
      <c r="E16" s="18">
        <f>E17</f>
        <v>10443</v>
      </c>
      <c r="F16" s="16">
        <f>F17</f>
        <v>10000</v>
      </c>
      <c r="G16" s="25">
        <f t="shared" si="0"/>
        <v>-443</v>
      </c>
      <c r="H16" s="32"/>
    </row>
    <row r="17" spans="1:8">
      <c r="A17" s="298"/>
      <c r="B17" s="299"/>
      <c r="C17" s="13" t="s">
        <v>232</v>
      </c>
      <c r="D17" s="20">
        <v>5060</v>
      </c>
      <c r="E17" s="20">
        <v>10443</v>
      </c>
      <c r="F17" s="228">
        <v>10000</v>
      </c>
      <c r="G17" s="25">
        <f t="shared" si="0"/>
        <v>-443</v>
      </c>
      <c r="H17" s="32"/>
    </row>
    <row r="18" spans="1:8">
      <c r="A18" s="298"/>
      <c r="B18" s="297" t="s">
        <v>6</v>
      </c>
      <c r="C18" s="11" t="s">
        <v>12</v>
      </c>
      <c r="D18" s="24">
        <f>SUM(D19:D20)</f>
        <v>1440308</v>
      </c>
      <c r="E18" s="24">
        <f>SUM(E19:E20)</f>
        <v>1440308</v>
      </c>
      <c r="F18" s="239">
        <f>SUM(F19:F20)</f>
        <v>1445000</v>
      </c>
      <c r="G18" s="25">
        <f t="shared" si="0"/>
        <v>4692</v>
      </c>
      <c r="H18" s="32"/>
    </row>
    <row r="19" spans="1:8">
      <c r="A19" s="298"/>
      <c r="B19" s="298"/>
      <c r="C19" s="13" t="s">
        <v>64</v>
      </c>
      <c r="D19" s="20">
        <v>308</v>
      </c>
      <c r="E19" s="20">
        <v>308</v>
      </c>
      <c r="F19" s="228">
        <v>5000</v>
      </c>
      <c r="G19" s="25">
        <f t="shared" si="0"/>
        <v>4692</v>
      </c>
      <c r="H19" s="32"/>
    </row>
    <row r="20" spans="1:8">
      <c r="A20" s="299"/>
      <c r="B20" s="299"/>
      <c r="C20" s="13" t="s">
        <v>62</v>
      </c>
      <c r="D20" s="20">
        <v>1440000</v>
      </c>
      <c r="E20" s="20">
        <v>1440000</v>
      </c>
      <c r="F20" s="228">
        <v>1440000</v>
      </c>
      <c r="G20" s="25">
        <f t="shared" si="0"/>
        <v>0</v>
      </c>
      <c r="H20" s="32"/>
    </row>
    <row r="21" spans="1:8" ht="84" customHeight="1">
      <c r="A21" s="15" t="s">
        <v>7</v>
      </c>
      <c r="B21" s="15" t="s">
        <v>7</v>
      </c>
      <c r="C21" s="13" t="s">
        <v>40</v>
      </c>
      <c r="D21" s="20">
        <v>6160743</v>
      </c>
      <c r="E21" s="20">
        <v>6160743</v>
      </c>
      <c r="F21" s="229">
        <v>8407291</v>
      </c>
      <c r="G21" s="25">
        <f t="shared" si="0"/>
        <v>2246548</v>
      </c>
      <c r="H21" s="174" t="s">
        <v>246</v>
      </c>
    </row>
    <row r="22" spans="1:8">
      <c r="A22" s="7" t="s">
        <v>26</v>
      </c>
      <c r="B22" s="8"/>
      <c r="C22" s="9"/>
      <c r="D22" s="9"/>
      <c r="E22" s="9"/>
      <c r="F22" s="8"/>
      <c r="G22" s="8"/>
      <c r="H22" s="34" t="s">
        <v>67</v>
      </c>
    </row>
    <row r="23" spans="1:8" ht="27">
      <c r="A23" s="5" t="s">
        <v>1</v>
      </c>
      <c r="B23" s="5" t="s">
        <v>2</v>
      </c>
      <c r="C23" s="5" t="s">
        <v>3</v>
      </c>
      <c r="D23" s="5" t="s">
        <v>191</v>
      </c>
      <c r="E23" s="159" t="s">
        <v>247</v>
      </c>
      <c r="F23" s="6" t="s">
        <v>192</v>
      </c>
      <c r="G23" s="6" t="s">
        <v>227</v>
      </c>
      <c r="H23" s="31" t="s">
        <v>68</v>
      </c>
    </row>
    <row r="24" spans="1:8">
      <c r="A24" s="398" t="s">
        <v>8</v>
      </c>
      <c r="B24" s="398"/>
      <c r="C24" s="398"/>
      <c r="D24" s="28">
        <f>SUM(D25+D43+D47+D59+D62)</f>
        <v>160950111</v>
      </c>
      <c r="E24" s="28">
        <f>SUM(E25,E43,E47,E59,E62,E56)</f>
        <v>160940894</v>
      </c>
      <c r="F24" s="25">
        <f>SUM(F25+F43+F47+F59+F62)</f>
        <v>179113291</v>
      </c>
      <c r="G24" s="25">
        <f>F24-E24</f>
        <v>18172397</v>
      </c>
      <c r="H24" s="35"/>
    </row>
    <row r="25" spans="1:8">
      <c r="A25" s="399" t="s">
        <v>9</v>
      </c>
      <c r="B25" s="398" t="s">
        <v>10</v>
      </c>
      <c r="C25" s="398"/>
      <c r="D25" s="28">
        <f>SUM(D26+D32+D35)</f>
        <v>132940630</v>
      </c>
      <c r="E25" s="28">
        <f>SUM(E26,E32,E35)</f>
        <v>132731920</v>
      </c>
      <c r="F25" s="25">
        <f>SUM(F26+F32+F35)</f>
        <v>143379000</v>
      </c>
      <c r="G25" s="25">
        <f t="shared" ref="G25:G62" si="1">F25-E25</f>
        <v>10647080</v>
      </c>
      <c r="H25" s="32"/>
    </row>
    <row r="26" spans="1:8">
      <c r="A26" s="399"/>
      <c r="B26" s="297" t="s">
        <v>11</v>
      </c>
      <c r="C26" s="11" t="s">
        <v>12</v>
      </c>
      <c r="D26" s="163">
        <f>SUM(D27:D31)</f>
        <v>116899710</v>
      </c>
      <c r="E26" s="163">
        <f>SUM(E27:E31)</f>
        <v>116538270</v>
      </c>
      <c r="F26" s="18">
        <f>SUM(F27:F31)</f>
        <v>123709000</v>
      </c>
      <c r="G26" s="25">
        <f t="shared" si="1"/>
        <v>7170730</v>
      </c>
      <c r="H26" s="32"/>
    </row>
    <row r="27" spans="1:8">
      <c r="A27" s="399"/>
      <c r="B27" s="298"/>
      <c r="C27" s="13" t="s">
        <v>48</v>
      </c>
      <c r="D27" s="165">
        <v>96592320</v>
      </c>
      <c r="E27" s="165">
        <v>96592320</v>
      </c>
      <c r="F27" s="12">
        <v>99698400</v>
      </c>
      <c r="G27" s="25">
        <f t="shared" si="1"/>
        <v>3106080</v>
      </c>
      <c r="H27" s="32"/>
    </row>
    <row r="28" spans="1:8">
      <c r="A28" s="399"/>
      <c r="B28" s="298"/>
      <c r="C28" s="13" t="s">
        <v>13</v>
      </c>
      <c r="D28" s="165">
        <v>8049290</v>
      </c>
      <c r="E28" s="165">
        <v>8049290</v>
      </c>
      <c r="F28" s="12">
        <v>8308110</v>
      </c>
      <c r="G28" s="25">
        <f t="shared" si="1"/>
        <v>258820</v>
      </c>
      <c r="H28" s="32"/>
    </row>
    <row r="29" spans="1:8">
      <c r="A29" s="399"/>
      <c r="B29" s="298"/>
      <c r="C29" s="13" t="s">
        <v>33</v>
      </c>
      <c r="D29" s="165">
        <v>8551140</v>
      </c>
      <c r="E29" s="165">
        <v>8551140</v>
      </c>
      <c r="F29" s="12">
        <v>9422490</v>
      </c>
      <c r="G29" s="25">
        <f t="shared" si="1"/>
        <v>871350</v>
      </c>
      <c r="H29" s="32"/>
    </row>
    <row r="30" spans="1:8">
      <c r="A30" s="399"/>
      <c r="B30" s="298"/>
      <c r="C30" s="13" t="s">
        <v>61</v>
      </c>
      <c r="D30" s="165">
        <v>400000</v>
      </c>
      <c r="E30" s="165">
        <v>400000</v>
      </c>
      <c r="F30" s="12">
        <v>520000</v>
      </c>
      <c r="G30" s="25">
        <f t="shared" si="1"/>
        <v>120000</v>
      </c>
      <c r="H30" s="32" t="s">
        <v>69</v>
      </c>
    </row>
    <row r="31" spans="1:8">
      <c r="A31" s="399"/>
      <c r="B31" s="298"/>
      <c r="C31" s="13" t="s">
        <v>43</v>
      </c>
      <c r="D31" s="165">
        <v>3306960</v>
      </c>
      <c r="E31" s="165">
        <v>2945520</v>
      </c>
      <c r="F31" s="12">
        <v>5760000</v>
      </c>
      <c r="G31" s="25">
        <f t="shared" si="1"/>
        <v>2814480</v>
      </c>
      <c r="H31" s="32" t="s">
        <v>208</v>
      </c>
    </row>
    <row r="32" spans="1:8">
      <c r="A32" s="399"/>
      <c r="B32" s="399" t="s">
        <v>14</v>
      </c>
      <c r="C32" s="17" t="s">
        <v>12</v>
      </c>
      <c r="D32" s="171">
        <f>SUM(D33:D34)</f>
        <v>292000</v>
      </c>
      <c r="E32" s="163">
        <f>SUM(E33:E34)</f>
        <v>292000</v>
      </c>
      <c r="F32" s="16">
        <f>SUM(F33:F34)</f>
        <v>600000</v>
      </c>
      <c r="G32" s="25">
        <f t="shared" si="1"/>
        <v>308000</v>
      </c>
      <c r="H32" s="36"/>
    </row>
    <row r="33" spans="1:11">
      <c r="A33" s="399"/>
      <c r="B33" s="399"/>
      <c r="C33" s="19" t="s">
        <v>37</v>
      </c>
      <c r="D33" s="229">
        <v>50000</v>
      </c>
      <c r="E33" s="165">
        <v>50000</v>
      </c>
      <c r="F33" s="240">
        <v>120000</v>
      </c>
      <c r="G33" s="25">
        <f t="shared" si="1"/>
        <v>70000</v>
      </c>
      <c r="H33" s="36"/>
    </row>
    <row r="34" spans="1:11">
      <c r="A34" s="399"/>
      <c r="B34" s="399"/>
      <c r="C34" s="13" t="s">
        <v>35</v>
      </c>
      <c r="D34" s="229">
        <v>242000</v>
      </c>
      <c r="E34" s="165">
        <v>242000</v>
      </c>
      <c r="F34" s="240">
        <v>480000</v>
      </c>
      <c r="G34" s="25">
        <f t="shared" si="1"/>
        <v>238000</v>
      </c>
      <c r="H34" s="32"/>
    </row>
    <row r="35" spans="1:11">
      <c r="A35" s="399"/>
      <c r="B35" s="399" t="s">
        <v>15</v>
      </c>
      <c r="C35" s="17" t="s">
        <v>12</v>
      </c>
      <c r="D35" s="163">
        <f>SUM(D36:D42)</f>
        <v>15748920</v>
      </c>
      <c r="E35" s="163">
        <f>SUM(E36:E42)</f>
        <v>15901650</v>
      </c>
      <c r="F35" s="18">
        <f>SUM(F36:F42)</f>
        <v>19070000</v>
      </c>
      <c r="G35" s="25">
        <f t="shared" si="1"/>
        <v>3168350</v>
      </c>
      <c r="H35" s="32"/>
    </row>
    <row r="36" spans="1:11">
      <c r="A36" s="399"/>
      <c r="B36" s="399"/>
      <c r="C36" s="13" t="s">
        <v>38</v>
      </c>
      <c r="D36" s="165">
        <v>180000</v>
      </c>
      <c r="E36" s="165">
        <v>180000</v>
      </c>
      <c r="F36" s="12">
        <v>240000</v>
      </c>
      <c r="G36" s="25">
        <f t="shared" si="1"/>
        <v>60000</v>
      </c>
      <c r="H36" s="32"/>
    </row>
    <row r="37" spans="1:11" ht="22.5">
      <c r="A37" s="399"/>
      <c r="B37" s="399"/>
      <c r="C37" s="13" t="s">
        <v>34</v>
      </c>
      <c r="D37" s="165">
        <v>2547990</v>
      </c>
      <c r="E37" s="165">
        <v>2796390</v>
      </c>
      <c r="F37" s="12">
        <v>2400000</v>
      </c>
      <c r="G37" s="25">
        <f t="shared" si="1"/>
        <v>-396390</v>
      </c>
      <c r="H37" s="32" t="s">
        <v>71</v>
      </c>
    </row>
    <row r="38" spans="1:11">
      <c r="A38" s="399"/>
      <c r="B38" s="399"/>
      <c r="C38" s="13" t="s">
        <v>16</v>
      </c>
      <c r="D38" s="165">
        <v>3089250</v>
      </c>
      <c r="E38" s="165">
        <v>2993580</v>
      </c>
      <c r="F38" s="12">
        <v>4200000</v>
      </c>
      <c r="G38" s="25">
        <f t="shared" si="1"/>
        <v>1206420</v>
      </c>
      <c r="H38" s="32"/>
    </row>
    <row r="39" spans="1:11">
      <c r="A39" s="399"/>
      <c r="B39" s="399"/>
      <c r="C39" s="13" t="s">
        <v>17</v>
      </c>
      <c r="D39" s="165">
        <v>1014680</v>
      </c>
      <c r="E39" s="165">
        <v>1014680</v>
      </c>
      <c r="F39" s="12">
        <v>1200000</v>
      </c>
      <c r="G39" s="25">
        <f t="shared" si="1"/>
        <v>185320</v>
      </c>
      <c r="H39" s="32"/>
    </row>
    <row r="40" spans="1:11">
      <c r="A40" s="399"/>
      <c r="B40" s="399"/>
      <c r="C40" s="13" t="s">
        <v>49</v>
      </c>
      <c r="D40" s="165">
        <v>0</v>
      </c>
      <c r="E40" s="165">
        <v>0</v>
      </c>
      <c r="F40" s="12">
        <v>50000</v>
      </c>
      <c r="G40" s="25">
        <f t="shared" si="1"/>
        <v>50000</v>
      </c>
      <c r="H40" s="32"/>
    </row>
    <row r="41" spans="1:11">
      <c r="A41" s="399"/>
      <c r="B41" s="399"/>
      <c r="C41" s="13" t="s">
        <v>63</v>
      </c>
      <c r="D41" s="165">
        <v>117000</v>
      </c>
      <c r="E41" s="165">
        <v>117000</v>
      </c>
      <c r="F41" s="12">
        <v>180000</v>
      </c>
      <c r="G41" s="25">
        <f t="shared" si="1"/>
        <v>63000</v>
      </c>
      <c r="H41" s="32"/>
    </row>
    <row r="42" spans="1:11">
      <c r="A42" s="399"/>
      <c r="B42" s="399"/>
      <c r="C42" s="21" t="s">
        <v>50</v>
      </c>
      <c r="D42" s="165">
        <v>8800000</v>
      </c>
      <c r="E42" s="165">
        <v>8800000</v>
      </c>
      <c r="F42" s="12">
        <v>10800000</v>
      </c>
      <c r="G42" s="25">
        <f t="shared" si="1"/>
        <v>2000000</v>
      </c>
      <c r="H42" s="32" t="s">
        <v>73</v>
      </c>
    </row>
    <row r="43" spans="1:11">
      <c r="A43" s="297" t="s">
        <v>18</v>
      </c>
      <c r="B43" s="398" t="s">
        <v>10</v>
      </c>
      <c r="C43" s="398"/>
      <c r="D43" s="28">
        <f>SUM(D44)</f>
        <v>940000</v>
      </c>
      <c r="E43" s="28">
        <f>E44</f>
        <v>940000</v>
      </c>
      <c r="F43" s="25">
        <f>SUM(F44)</f>
        <v>1200000</v>
      </c>
      <c r="G43" s="25">
        <f t="shared" si="1"/>
        <v>260000</v>
      </c>
      <c r="H43" s="32"/>
    </row>
    <row r="44" spans="1:11">
      <c r="A44" s="298"/>
      <c r="B44" s="297" t="s">
        <v>27</v>
      </c>
      <c r="C44" s="22" t="s">
        <v>28</v>
      </c>
      <c r="D44" s="163">
        <f>SUM(D45:D46)</f>
        <v>940000</v>
      </c>
      <c r="E44" s="163">
        <f>SUM(E45:E46)</f>
        <v>940000</v>
      </c>
      <c r="F44" s="18">
        <f>SUM(F45:F46)</f>
        <v>1200000</v>
      </c>
      <c r="G44" s="25">
        <f t="shared" si="1"/>
        <v>260000</v>
      </c>
      <c r="H44" s="32"/>
    </row>
    <row r="45" spans="1:11">
      <c r="A45" s="298"/>
      <c r="B45" s="298"/>
      <c r="C45" s="13" t="s">
        <v>29</v>
      </c>
      <c r="D45" s="165">
        <v>940000</v>
      </c>
      <c r="E45" s="165">
        <v>940000</v>
      </c>
      <c r="F45" s="12">
        <v>1000000</v>
      </c>
      <c r="G45" s="25">
        <f t="shared" si="1"/>
        <v>60000</v>
      </c>
      <c r="H45" s="32" t="s">
        <v>226</v>
      </c>
    </row>
    <row r="46" spans="1:11">
      <c r="A46" s="299"/>
      <c r="B46" s="299"/>
      <c r="C46" s="13" t="s">
        <v>30</v>
      </c>
      <c r="D46" s="165">
        <v>0</v>
      </c>
      <c r="E46" s="165">
        <v>0</v>
      </c>
      <c r="F46" s="12">
        <v>200000</v>
      </c>
      <c r="G46" s="25">
        <f t="shared" si="1"/>
        <v>200000</v>
      </c>
      <c r="H46" s="32"/>
      <c r="K46" s="201"/>
    </row>
    <row r="47" spans="1:11">
      <c r="A47" s="297" t="s">
        <v>19</v>
      </c>
      <c r="B47" s="398" t="s">
        <v>10</v>
      </c>
      <c r="C47" s="398"/>
      <c r="D47" s="28">
        <f>D48+D52+D56</f>
        <v>18456974</v>
      </c>
      <c r="E47" s="28">
        <f>SUM(E48,E52)</f>
        <v>17397700</v>
      </c>
      <c r="F47" s="25">
        <f>F48+F52+F56</f>
        <v>25675000</v>
      </c>
      <c r="G47" s="25">
        <f t="shared" si="1"/>
        <v>8277300</v>
      </c>
      <c r="H47" s="32"/>
    </row>
    <row r="48" spans="1:11">
      <c r="A48" s="298"/>
      <c r="B48" s="393" t="s">
        <v>54</v>
      </c>
      <c r="C48" s="11" t="s">
        <v>12</v>
      </c>
      <c r="D48" s="171">
        <f>SUM(D49:D51)</f>
        <v>9900950</v>
      </c>
      <c r="E48" s="171">
        <f>SUM(E49:E51)</f>
        <v>9863450</v>
      </c>
      <c r="F48" s="16">
        <f>SUM(F49:F51)</f>
        <v>13380800</v>
      </c>
      <c r="G48" s="25">
        <f t="shared" si="1"/>
        <v>3517350</v>
      </c>
      <c r="H48" s="32"/>
    </row>
    <row r="49" spans="1:10">
      <c r="A49" s="298"/>
      <c r="B49" s="394"/>
      <c r="C49" s="13" t="s">
        <v>51</v>
      </c>
      <c r="D49" s="165">
        <v>8934280</v>
      </c>
      <c r="E49" s="165">
        <v>8911930</v>
      </c>
      <c r="F49" s="12">
        <v>11980800</v>
      </c>
      <c r="G49" s="25">
        <f t="shared" si="1"/>
        <v>3068870</v>
      </c>
      <c r="H49" s="32"/>
    </row>
    <row r="50" spans="1:10">
      <c r="A50" s="298"/>
      <c r="B50" s="394"/>
      <c r="C50" s="13" t="s">
        <v>52</v>
      </c>
      <c r="D50" s="165">
        <v>925670</v>
      </c>
      <c r="E50" s="165">
        <v>910520</v>
      </c>
      <c r="F50" s="12">
        <v>1300000</v>
      </c>
      <c r="G50" s="25">
        <f t="shared" si="1"/>
        <v>389480</v>
      </c>
      <c r="H50" s="32"/>
    </row>
    <row r="51" spans="1:10">
      <c r="A51" s="298"/>
      <c r="B51" s="395"/>
      <c r="C51" s="13" t="s">
        <v>53</v>
      </c>
      <c r="D51" s="165">
        <v>41000</v>
      </c>
      <c r="E51" s="165">
        <v>41000</v>
      </c>
      <c r="F51" s="12">
        <v>100000</v>
      </c>
      <c r="G51" s="25">
        <f t="shared" si="1"/>
        <v>59000</v>
      </c>
      <c r="H51" s="32"/>
    </row>
    <row r="52" spans="1:10">
      <c r="A52" s="298"/>
      <c r="B52" s="393" t="s">
        <v>55</v>
      </c>
      <c r="C52" s="11" t="s">
        <v>12</v>
      </c>
      <c r="D52" s="171">
        <f>SUM(D53:D55)</f>
        <v>7154900</v>
      </c>
      <c r="E52" s="171">
        <f>SUM(E53:E55)</f>
        <v>7534250</v>
      </c>
      <c r="F52" s="16">
        <f>SUM(F53:F55)</f>
        <v>10844200</v>
      </c>
      <c r="G52" s="25">
        <f t="shared" si="1"/>
        <v>3309950</v>
      </c>
      <c r="H52" s="32"/>
    </row>
    <row r="53" spans="1:10">
      <c r="A53" s="298"/>
      <c r="B53" s="394"/>
      <c r="C53" s="13" t="s">
        <v>56</v>
      </c>
      <c r="D53" s="165">
        <v>7106500</v>
      </c>
      <c r="E53" s="165">
        <v>7485850</v>
      </c>
      <c r="F53" s="12">
        <v>10640000</v>
      </c>
      <c r="G53" s="25">
        <f t="shared" si="1"/>
        <v>3154150</v>
      </c>
      <c r="H53" s="32"/>
    </row>
    <row r="54" spans="1:10">
      <c r="A54" s="298"/>
      <c r="B54" s="394"/>
      <c r="C54" s="13" t="s">
        <v>57</v>
      </c>
      <c r="D54" s="165">
        <v>48400</v>
      </c>
      <c r="E54" s="165">
        <v>48400</v>
      </c>
      <c r="F54" s="12">
        <v>100000</v>
      </c>
      <c r="G54" s="25">
        <f t="shared" si="1"/>
        <v>51600</v>
      </c>
      <c r="H54" s="32"/>
    </row>
    <row r="55" spans="1:10">
      <c r="A55" s="299"/>
      <c r="B55" s="395"/>
      <c r="C55" s="13" t="s">
        <v>58</v>
      </c>
      <c r="D55" s="165">
        <v>0</v>
      </c>
      <c r="E55" s="165">
        <v>0</v>
      </c>
      <c r="F55" s="12">
        <v>104200</v>
      </c>
      <c r="G55" s="25">
        <f t="shared" si="1"/>
        <v>104200</v>
      </c>
      <c r="H55" s="32"/>
    </row>
    <row r="56" spans="1:10">
      <c r="A56" s="297" t="s">
        <v>60</v>
      </c>
      <c r="B56" s="393" t="s">
        <v>59</v>
      </c>
      <c r="C56" s="17" t="s">
        <v>66</v>
      </c>
      <c r="D56" s="163">
        <f>SUM(D57:D58)</f>
        <v>1401124</v>
      </c>
      <c r="E56" s="163">
        <f>SUM(E57:E58)</f>
        <v>1431114</v>
      </c>
      <c r="F56" s="18">
        <f>SUM(F57:F58)</f>
        <v>1450000</v>
      </c>
      <c r="G56" s="25">
        <f t="shared" si="1"/>
        <v>18886</v>
      </c>
      <c r="H56" s="32"/>
    </row>
    <row r="57" spans="1:10">
      <c r="A57" s="391"/>
      <c r="B57" s="394"/>
      <c r="C57" s="13" t="s">
        <v>65</v>
      </c>
      <c r="D57" s="165">
        <v>14</v>
      </c>
      <c r="E57" s="165">
        <v>14</v>
      </c>
      <c r="F57" s="12">
        <v>10000</v>
      </c>
      <c r="G57" s="25">
        <f t="shared" si="1"/>
        <v>9986</v>
      </c>
      <c r="H57" s="32"/>
    </row>
    <row r="58" spans="1:10">
      <c r="A58" s="392"/>
      <c r="B58" s="395"/>
      <c r="C58" s="19" t="s">
        <v>62</v>
      </c>
      <c r="D58" s="165">
        <v>1401110</v>
      </c>
      <c r="E58" s="165">
        <v>1431100</v>
      </c>
      <c r="F58" s="12">
        <v>1440000</v>
      </c>
      <c r="G58" s="25">
        <f t="shared" si="1"/>
        <v>8900</v>
      </c>
      <c r="H58" s="37"/>
    </row>
    <row r="59" spans="1:10">
      <c r="A59" s="297" t="s">
        <v>31</v>
      </c>
      <c r="B59" s="295" t="s">
        <v>39</v>
      </c>
      <c r="C59" s="296"/>
      <c r="D59" s="28">
        <f>SUM(D60:D61)</f>
        <v>31652</v>
      </c>
      <c r="E59" s="28">
        <f>SUM(E60:E61)</f>
        <v>32869</v>
      </c>
      <c r="F59" s="25">
        <f>SUM(F60:F61)</f>
        <v>3500000</v>
      </c>
      <c r="G59" s="25">
        <f t="shared" si="1"/>
        <v>3467131</v>
      </c>
      <c r="H59" s="32"/>
    </row>
    <row r="60" spans="1:10">
      <c r="A60" s="298"/>
      <c r="B60" s="396" t="s">
        <v>31</v>
      </c>
      <c r="C60" s="14" t="s">
        <v>31</v>
      </c>
      <c r="D60" s="165">
        <v>0</v>
      </c>
      <c r="E60" s="165">
        <v>0</v>
      </c>
      <c r="F60" s="12">
        <v>3500000</v>
      </c>
      <c r="G60" s="25">
        <f t="shared" si="1"/>
        <v>3500000</v>
      </c>
      <c r="H60" s="32"/>
    </row>
    <row r="61" spans="1:10">
      <c r="A61" s="299"/>
      <c r="B61" s="397"/>
      <c r="C61" s="14" t="s">
        <v>32</v>
      </c>
      <c r="D61" s="165">
        <v>31652</v>
      </c>
      <c r="E61" s="165">
        <v>32869</v>
      </c>
      <c r="F61" s="12">
        <v>0</v>
      </c>
      <c r="G61" s="25">
        <f t="shared" si="1"/>
        <v>-32869</v>
      </c>
      <c r="H61" s="32"/>
    </row>
    <row r="62" spans="1:10">
      <c r="A62" s="23" t="s">
        <v>7</v>
      </c>
      <c r="B62" s="27" t="s">
        <v>7</v>
      </c>
      <c r="C62" s="27" t="s">
        <v>41</v>
      </c>
      <c r="D62" s="230">
        <v>8580855</v>
      </c>
      <c r="E62" s="28">
        <v>8407291</v>
      </c>
      <c r="F62" s="230">
        <v>5359291</v>
      </c>
      <c r="G62" s="25">
        <f t="shared" si="1"/>
        <v>-3048000</v>
      </c>
      <c r="H62" s="174"/>
    </row>
    <row r="64" spans="1:10">
      <c r="F64" s="44"/>
      <c r="G64" s="400"/>
      <c r="H64" s="400"/>
      <c r="I64" s="123"/>
      <c r="J64" s="241"/>
    </row>
    <row r="65" spans="6:10">
      <c r="F65" s="242"/>
      <c r="G65" s="400"/>
      <c r="H65" s="400"/>
      <c r="I65" s="123"/>
      <c r="J65" s="243"/>
    </row>
    <row r="66" spans="6:10">
      <c r="F66" s="242"/>
      <c r="G66" s="400"/>
      <c r="H66" s="400"/>
      <c r="I66" s="123"/>
      <c r="J66" s="243"/>
    </row>
    <row r="67" spans="6:10">
      <c r="F67" s="242"/>
      <c r="G67" s="400"/>
      <c r="H67" s="400"/>
      <c r="I67" s="123"/>
      <c r="J67" s="243"/>
    </row>
    <row r="68" spans="6:10">
      <c r="F68" s="242"/>
      <c r="G68" s="400"/>
      <c r="H68" s="400"/>
      <c r="I68" s="123"/>
      <c r="J68" s="243"/>
    </row>
    <row r="69" spans="6:10">
      <c r="F69" s="242"/>
      <c r="G69" s="400"/>
      <c r="H69" s="400"/>
      <c r="I69" s="123"/>
      <c r="J69" s="243"/>
    </row>
    <row r="70" spans="6:10">
      <c r="F70" s="242"/>
      <c r="G70" s="400"/>
      <c r="H70" s="400"/>
      <c r="I70" s="123"/>
      <c r="J70" s="243"/>
    </row>
  </sheetData>
  <mergeCells count="36">
    <mergeCell ref="G69:H69"/>
    <mergeCell ref="G70:H70"/>
    <mergeCell ref="G64:H64"/>
    <mergeCell ref="G65:H65"/>
    <mergeCell ref="G66:H66"/>
    <mergeCell ref="G67:H67"/>
    <mergeCell ref="G68:H68"/>
    <mergeCell ref="A1:H1"/>
    <mergeCell ref="A4:C4"/>
    <mergeCell ref="A5:A8"/>
    <mergeCell ref="B5:B8"/>
    <mergeCell ref="A13:A15"/>
    <mergeCell ref="B13:B15"/>
    <mergeCell ref="A10:A12"/>
    <mergeCell ref="B10:B12"/>
    <mergeCell ref="B18:B20"/>
    <mergeCell ref="A24:C24"/>
    <mergeCell ref="A25:A42"/>
    <mergeCell ref="B25:C25"/>
    <mergeCell ref="B26:B31"/>
    <mergeCell ref="B32:B34"/>
    <mergeCell ref="B35:B42"/>
    <mergeCell ref="A16:A20"/>
    <mergeCell ref="B16:B17"/>
    <mergeCell ref="A43:A46"/>
    <mergeCell ref="B43:C43"/>
    <mergeCell ref="B44:B46"/>
    <mergeCell ref="A47:A55"/>
    <mergeCell ref="B47:C47"/>
    <mergeCell ref="B48:B51"/>
    <mergeCell ref="B52:B55"/>
    <mergeCell ref="A56:A58"/>
    <mergeCell ref="B56:B58"/>
    <mergeCell ref="A59:A61"/>
    <mergeCell ref="B59:C59"/>
    <mergeCell ref="B60:B61"/>
  </mergeCells>
  <phoneticPr fontId="1" type="noConversion"/>
  <pageMargins left="0.70866141732283472" right="0.70866141732283472" top="0.51181102362204722" bottom="0.19685039370078741" header="0.31496062992125984" footer="0.11811023622047245"/>
  <pageSetup paperSize="9" scale="66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3"/>
  <sheetViews>
    <sheetView tabSelected="1" workbookViewId="0">
      <selection sqref="A1:I1"/>
    </sheetView>
  </sheetViews>
  <sheetFormatPr defaultRowHeight="16.5"/>
  <cols>
    <col min="1" max="1" width="10" customWidth="1"/>
    <col min="2" max="2" width="9.375" customWidth="1"/>
    <col min="3" max="3" width="13.625" customWidth="1"/>
    <col min="4" max="4" width="14.25" customWidth="1"/>
    <col min="5" max="5" width="16.875" customWidth="1"/>
    <col min="6" max="7" width="15.25" customWidth="1"/>
    <col min="8" max="8" width="5.25" customWidth="1"/>
    <col min="9" max="9" width="11.875" customWidth="1"/>
    <col min="10" max="10" width="14" hidden="1" customWidth="1"/>
  </cols>
  <sheetData>
    <row r="1" spans="1:10" ht="33.75" customHeight="1">
      <c r="A1" s="381" t="s">
        <v>251</v>
      </c>
      <c r="B1" s="381"/>
      <c r="C1" s="381"/>
      <c r="D1" s="381"/>
      <c r="E1" s="381"/>
      <c r="F1" s="381"/>
      <c r="G1" s="381"/>
      <c r="H1" s="381"/>
      <c r="I1" s="381"/>
    </row>
    <row r="2" spans="1:10" ht="17.25" thickBot="1">
      <c r="A2" s="40" t="s">
        <v>74</v>
      </c>
      <c r="B2" s="41"/>
      <c r="C2" s="41"/>
      <c r="D2" s="42"/>
      <c r="E2" s="43"/>
      <c r="F2" s="44"/>
      <c r="G2" s="45"/>
      <c r="H2" s="46"/>
      <c r="I2" s="47"/>
    </row>
    <row r="3" spans="1:10" ht="17.25" thickBot="1">
      <c r="A3" s="48" t="s">
        <v>75</v>
      </c>
      <c r="B3" s="276" t="s">
        <v>76</v>
      </c>
      <c r="C3" s="276" t="s">
        <v>77</v>
      </c>
      <c r="D3" s="49" t="s">
        <v>193</v>
      </c>
      <c r="E3" s="382" t="s">
        <v>79</v>
      </c>
      <c r="F3" s="382"/>
      <c r="G3" s="382"/>
      <c r="H3" s="382"/>
      <c r="I3" s="383"/>
      <c r="J3" s="283" t="s">
        <v>237</v>
      </c>
    </row>
    <row r="4" spans="1:10">
      <c r="A4" s="415" t="s">
        <v>80</v>
      </c>
      <c r="B4" s="416"/>
      <c r="C4" s="416"/>
      <c r="D4" s="176">
        <f>D5+D9+D11+D14+D17+D21</f>
        <v>179113291</v>
      </c>
      <c r="E4" s="177"/>
      <c r="F4" s="401"/>
      <c r="G4" s="402"/>
      <c r="H4" s="178"/>
      <c r="I4" s="261"/>
      <c r="J4" s="284"/>
    </row>
    <row r="5" spans="1:10">
      <c r="A5" s="346" t="s">
        <v>22</v>
      </c>
      <c r="B5" s="330" t="s">
        <v>81</v>
      </c>
      <c r="C5" s="330"/>
      <c r="D5" s="179">
        <f>SUM(D6:D8)</f>
        <v>124951000</v>
      </c>
      <c r="E5" s="180"/>
      <c r="F5" s="406"/>
      <c r="G5" s="407"/>
      <c r="H5" s="280"/>
      <c r="I5" s="262"/>
      <c r="J5" s="285"/>
    </row>
    <row r="6" spans="1:10">
      <c r="A6" s="346"/>
      <c r="B6" s="330" t="s">
        <v>22</v>
      </c>
      <c r="C6" s="281" t="s">
        <v>82</v>
      </c>
      <c r="D6" s="282">
        <f>I6</f>
        <v>117949000</v>
      </c>
      <c r="E6" s="180" t="s">
        <v>83</v>
      </c>
      <c r="F6" s="426" t="s">
        <v>206</v>
      </c>
      <c r="G6" s="426"/>
      <c r="H6" s="279"/>
      <c r="I6" s="263">
        <v>117949000</v>
      </c>
      <c r="J6" s="285"/>
    </row>
    <row r="7" spans="1:10">
      <c r="A7" s="346"/>
      <c r="B7" s="330"/>
      <c r="C7" s="281" t="s">
        <v>85</v>
      </c>
      <c r="D7" s="181">
        <f t="shared" ref="D7:D12" si="0">I7</f>
        <v>5515000</v>
      </c>
      <c r="E7" s="180" t="s">
        <v>86</v>
      </c>
      <c r="F7" s="406"/>
      <c r="G7" s="407"/>
      <c r="H7" s="279"/>
      <c r="I7" s="262">
        <v>5515000</v>
      </c>
      <c r="J7" s="285"/>
    </row>
    <row r="8" spans="1:10">
      <c r="A8" s="346"/>
      <c r="B8" s="330"/>
      <c r="C8" s="281" t="s">
        <v>44</v>
      </c>
      <c r="D8" s="181">
        <f t="shared" si="0"/>
        <v>1487000</v>
      </c>
      <c r="E8" s="180" t="s">
        <v>87</v>
      </c>
      <c r="F8" s="406"/>
      <c r="G8" s="407"/>
      <c r="H8" s="279"/>
      <c r="I8" s="262">
        <v>1487000</v>
      </c>
      <c r="J8" s="285"/>
    </row>
    <row r="9" spans="1:10">
      <c r="A9" s="346" t="s">
        <v>36</v>
      </c>
      <c r="B9" s="427" t="s">
        <v>81</v>
      </c>
      <c r="C9" s="427"/>
      <c r="D9" s="179">
        <f>SUM(D10:D10)</f>
        <v>28800000</v>
      </c>
      <c r="E9" s="180"/>
      <c r="F9" s="406"/>
      <c r="G9" s="407"/>
      <c r="H9" s="279"/>
      <c r="I9" s="262"/>
      <c r="J9" s="285"/>
    </row>
    <row r="10" spans="1:10" ht="24" customHeight="1">
      <c r="A10" s="346"/>
      <c r="B10" s="275" t="s">
        <v>36</v>
      </c>
      <c r="C10" s="281" t="s">
        <v>47</v>
      </c>
      <c r="D10" s="282">
        <f t="shared" si="0"/>
        <v>28800000</v>
      </c>
      <c r="E10" s="180" t="s">
        <v>88</v>
      </c>
      <c r="F10" s="428" t="s">
        <v>194</v>
      </c>
      <c r="G10" s="426"/>
      <c r="H10" s="279" t="s">
        <v>89</v>
      </c>
      <c r="I10" s="262">
        <v>28800000</v>
      </c>
      <c r="J10" s="285"/>
    </row>
    <row r="11" spans="1:10">
      <c r="A11" s="373" t="s">
        <v>90</v>
      </c>
      <c r="B11" s="330" t="s">
        <v>81</v>
      </c>
      <c r="C11" s="330"/>
      <c r="D11" s="73">
        <v>1000000</v>
      </c>
      <c r="E11" s="220"/>
      <c r="F11" s="404"/>
      <c r="G11" s="405"/>
      <c r="H11" s="221"/>
      <c r="I11" s="264"/>
      <c r="J11" s="285"/>
    </row>
    <row r="12" spans="1:10">
      <c r="A12" s="337"/>
      <c r="B12" s="313" t="s">
        <v>90</v>
      </c>
      <c r="C12" s="275" t="s">
        <v>91</v>
      </c>
      <c r="D12" s="282">
        <f t="shared" si="0"/>
        <v>1000000</v>
      </c>
      <c r="E12" s="180" t="s">
        <v>5</v>
      </c>
      <c r="F12" s="404"/>
      <c r="G12" s="405"/>
      <c r="H12" s="222"/>
      <c r="I12" s="265">
        <v>1000000</v>
      </c>
      <c r="J12" s="285"/>
    </row>
    <row r="13" spans="1:10">
      <c r="A13" s="338"/>
      <c r="B13" s="327"/>
      <c r="C13" s="275" t="s">
        <v>215</v>
      </c>
      <c r="D13" s="282">
        <f>I13</f>
        <v>0</v>
      </c>
      <c r="E13" s="180" t="s">
        <v>216</v>
      </c>
      <c r="F13" s="404"/>
      <c r="G13" s="405"/>
      <c r="H13" s="222"/>
      <c r="I13" s="265">
        <v>0</v>
      </c>
      <c r="J13" s="285"/>
    </row>
    <row r="14" spans="1:10">
      <c r="A14" s="346" t="s">
        <v>93</v>
      </c>
      <c r="B14" s="330" t="s">
        <v>81</v>
      </c>
      <c r="C14" s="330"/>
      <c r="D14" s="73">
        <f>SUM(D15:D16)</f>
        <v>14500000</v>
      </c>
      <c r="E14" s="180"/>
      <c r="F14" s="406"/>
      <c r="G14" s="407"/>
      <c r="H14" s="280"/>
      <c r="I14" s="262"/>
      <c r="J14" s="285"/>
    </row>
    <row r="15" spans="1:10" ht="28.5" customHeight="1">
      <c r="A15" s="346"/>
      <c r="B15" s="330" t="s">
        <v>23</v>
      </c>
      <c r="C15" s="275" t="s">
        <v>24</v>
      </c>
      <c r="D15" s="282">
        <f>I15</f>
        <v>14400000</v>
      </c>
      <c r="E15" s="180" t="s">
        <v>94</v>
      </c>
      <c r="F15" s="408" t="s">
        <v>230</v>
      </c>
      <c r="G15" s="409"/>
      <c r="H15" s="280"/>
      <c r="I15" s="263">
        <v>14400000</v>
      </c>
      <c r="J15" s="285"/>
    </row>
    <row r="16" spans="1:10">
      <c r="A16" s="346"/>
      <c r="B16" s="330"/>
      <c r="C16" s="275" t="s">
        <v>25</v>
      </c>
      <c r="D16" s="282">
        <f>I16</f>
        <v>100000</v>
      </c>
      <c r="E16" s="180" t="s">
        <v>25</v>
      </c>
      <c r="F16" s="406"/>
      <c r="G16" s="407"/>
      <c r="H16" s="280"/>
      <c r="I16" s="263">
        <v>100000</v>
      </c>
      <c r="J16" s="285"/>
    </row>
    <row r="17" spans="1:10">
      <c r="A17" s="346" t="s">
        <v>64</v>
      </c>
      <c r="B17" s="330" t="s">
        <v>81</v>
      </c>
      <c r="C17" s="330"/>
      <c r="D17" s="73">
        <f>SUM(D18:D20)</f>
        <v>1455000</v>
      </c>
      <c r="E17" s="180"/>
      <c r="F17" s="406"/>
      <c r="G17" s="407"/>
      <c r="H17" s="280"/>
      <c r="I17" s="263"/>
      <c r="J17" s="285"/>
    </row>
    <row r="18" spans="1:10">
      <c r="A18" s="346"/>
      <c r="B18" s="275" t="s">
        <v>232</v>
      </c>
      <c r="C18" s="275" t="s">
        <v>95</v>
      </c>
      <c r="D18" s="282">
        <f>I18</f>
        <v>10000</v>
      </c>
      <c r="E18" s="180" t="s">
        <v>95</v>
      </c>
      <c r="F18" s="277"/>
      <c r="G18" s="278"/>
      <c r="H18" s="280"/>
      <c r="I18" s="263">
        <v>10000</v>
      </c>
      <c r="J18" s="285"/>
    </row>
    <row r="19" spans="1:10">
      <c r="A19" s="346"/>
      <c r="B19" s="330" t="s">
        <v>64</v>
      </c>
      <c r="C19" s="275" t="s">
        <v>6</v>
      </c>
      <c r="D19" s="282">
        <f>I19</f>
        <v>5000</v>
      </c>
      <c r="E19" s="180" t="s">
        <v>6</v>
      </c>
      <c r="F19" s="406"/>
      <c r="G19" s="407"/>
      <c r="H19" s="280"/>
      <c r="I19" s="263">
        <v>5000</v>
      </c>
      <c r="J19" s="285"/>
    </row>
    <row r="20" spans="1:10">
      <c r="A20" s="346"/>
      <c r="B20" s="330"/>
      <c r="C20" s="275" t="s">
        <v>96</v>
      </c>
      <c r="D20" s="282">
        <f>I20</f>
        <v>1440000</v>
      </c>
      <c r="E20" s="180" t="s">
        <v>96</v>
      </c>
      <c r="F20" s="426" t="s">
        <v>97</v>
      </c>
      <c r="G20" s="426"/>
      <c r="H20" s="279" t="s">
        <v>89</v>
      </c>
      <c r="I20" s="263">
        <v>1440000</v>
      </c>
      <c r="J20" s="285"/>
    </row>
    <row r="21" spans="1:10">
      <c r="A21" s="346" t="s">
        <v>98</v>
      </c>
      <c r="B21" s="330" t="s">
        <v>81</v>
      </c>
      <c r="C21" s="330"/>
      <c r="D21" s="73">
        <f>SUM(D22)</f>
        <v>8407291</v>
      </c>
      <c r="E21" s="180" t="s">
        <v>99</v>
      </c>
      <c r="F21" s="406"/>
      <c r="G21" s="407"/>
      <c r="H21" s="280"/>
      <c r="I21" s="263">
        <f>SUM(I22:I28)</f>
        <v>8407291</v>
      </c>
      <c r="J21" s="285"/>
    </row>
    <row r="22" spans="1:10">
      <c r="A22" s="346"/>
      <c r="B22" s="330" t="s">
        <v>98</v>
      </c>
      <c r="C22" s="330" t="s">
        <v>100</v>
      </c>
      <c r="D22" s="429">
        <f>I21</f>
        <v>8407291</v>
      </c>
      <c r="E22" s="180" t="s">
        <v>101</v>
      </c>
      <c r="F22" s="406"/>
      <c r="G22" s="407"/>
      <c r="H22" s="280"/>
      <c r="I22" s="263">
        <v>5064159</v>
      </c>
      <c r="J22" s="285"/>
    </row>
    <row r="23" spans="1:10">
      <c r="A23" s="346"/>
      <c r="B23" s="330"/>
      <c r="C23" s="330"/>
      <c r="D23" s="429"/>
      <c r="E23" s="180" t="s">
        <v>102</v>
      </c>
      <c r="F23" s="406"/>
      <c r="G23" s="407"/>
      <c r="H23" s="280"/>
      <c r="I23" s="263">
        <v>1604469</v>
      </c>
      <c r="J23" s="285"/>
    </row>
    <row r="24" spans="1:10">
      <c r="A24" s="346"/>
      <c r="B24" s="330"/>
      <c r="C24" s="330"/>
      <c r="D24" s="429"/>
      <c r="E24" s="180" t="s">
        <v>103</v>
      </c>
      <c r="F24" s="406"/>
      <c r="G24" s="407"/>
      <c r="H24" s="280"/>
      <c r="I24" s="263">
        <v>300356</v>
      </c>
      <c r="J24" s="285"/>
    </row>
    <row r="25" spans="1:10">
      <c r="A25" s="346"/>
      <c r="B25" s="330"/>
      <c r="C25" s="330"/>
      <c r="D25" s="429"/>
      <c r="E25" s="180" t="s">
        <v>205</v>
      </c>
      <c r="F25" s="406"/>
      <c r="G25" s="407"/>
      <c r="H25" s="280"/>
      <c r="I25" s="263">
        <v>138349</v>
      </c>
      <c r="J25" s="285"/>
    </row>
    <row r="26" spans="1:10">
      <c r="A26" s="346"/>
      <c r="B26" s="330"/>
      <c r="C26" s="330"/>
      <c r="D26" s="429"/>
      <c r="E26" s="180" t="s">
        <v>92</v>
      </c>
      <c r="F26" s="406"/>
      <c r="G26" s="407"/>
      <c r="H26" s="280"/>
      <c r="I26" s="263">
        <v>1194616</v>
      </c>
      <c r="J26" s="285"/>
    </row>
    <row r="27" spans="1:10">
      <c r="A27" s="346"/>
      <c r="B27" s="330"/>
      <c r="C27" s="330"/>
      <c r="D27" s="429"/>
      <c r="E27" s="180" t="s">
        <v>104</v>
      </c>
      <c r="F27" s="406"/>
      <c r="G27" s="407"/>
      <c r="H27" s="280"/>
      <c r="I27" s="263">
        <v>9535</v>
      </c>
      <c r="J27" s="285"/>
    </row>
    <row r="28" spans="1:10" ht="17.25" thickBot="1">
      <c r="A28" s="347"/>
      <c r="B28" s="348"/>
      <c r="C28" s="348"/>
      <c r="D28" s="430"/>
      <c r="E28" s="182" t="s">
        <v>105</v>
      </c>
      <c r="F28" s="410"/>
      <c r="G28" s="411"/>
      <c r="H28" s="183"/>
      <c r="I28" s="266">
        <v>95807</v>
      </c>
      <c r="J28" s="286"/>
    </row>
    <row r="29" spans="1:10" ht="17.25" thickBot="1">
      <c r="A29" s="40" t="s">
        <v>106</v>
      </c>
      <c r="B29" s="41"/>
      <c r="C29" s="41"/>
      <c r="D29" s="87"/>
      <c r="E29" s="359"/>
      <c r="F29" s="359"/>
      <c r="G29" s="359"/>
      <c r="H29" s="359"/>
      <c r="I29" s="359"/>
    </row>
    <row r="30" spans="1:10" ht="17.25" thickBot="1">
      <c r="A30" s="48" t="s">
        <v>75</v>
      </c>
      <c r="B30" s="244" t="s">
        <v>76</v>
      </c>
      <c r="C30" s="244" t="s">
        <v>77</v>
      </c>
      <c r="D30" s="49" t="s">
        <v>193</v>
      </c>
      <c r="E30" s="382" t="s">
        <v>79</v>
      </c>
      <c r="F30" s="382"/>
      <c r="G30" s="382"/>
      <c r="H30" s="382"/>
      <c r="I30" s="383"/>
      <c r="J30" s="283" t="s">
        <v>237</v>
      </c>
    </row>
    <row r="31" spans="1:10">
      <c r="A31" s="415" t="s">
        <v>80</v>
      </c>
      <c r="B31" s="416"/>
      <c r="C31" s="416"/>
      <c r="D31" s="89">
        <f>D32+D64+D67+D77+D80+D82</f>
        <v>179113291</v>
      </c>
      <c r="E31" s="184"/>
      <c r="F31" s="401"/>
      <c r="G31" s="402"/>
      <c r="H31" s="178"/>
      <c r="I31" s="261"/>
      <c r="J31" s="287"/>
    </row>
    <row r="32" spans="1:10">
      <c r="A32" s="328" t="s">
        <v>107</v>
      </c>
      <c r="B32" s="417" t="s">
        <v>81</v>
      </c>
      <c r="C32" s="417"/>
      <c r="D32" s="94">
        <f>SUM(D33+D53+D56)</f>
        <v>143379000</v>
      </c>
      <c r="E32" s="418"/>
      <c r="F32" s="418"/>
      <c r="G32" s="418"/>
      <c r="H32" s="418"/>
      <c r="I32" s="419"/>
      <c r="J32" s="288"/>
    </row>
    <row r="33" spans="1:10">
      <c r="A33" s="328"/>
      <c r="B33" s="417" t="s">
        <v>108</v>
      </c>
      <c r="C33" s="247" t="s">
        <v>109</v>
      </c>
      <c r="D33" s="94">
        <f>SUM(D34+D37+D42+D43+D49+D51)</f>
        <v>123709000</v>
      </c>
      <c r="E33" s="185"/>
      <c r="F33" s="341"/>
      <c r="G33" s="342"/>
      <c r="H33" s="247"/>
      <c r="I33" s="267"/>
      <c r="J33" s="288"/>
    </row>
    <row r="34" spans="1:10">
      <c r="A34" s="328"/>
      <c r="B34" s="417"/>
      <c r="C34" s="417" t="s">
        <v>110</v>
      </c>
      <c r="D34" s="421">
        <f>I34</f>
        <v>81390000</v>
      </c>
      <c r="E34" s="185" t="s">
        <v>111</v>
      </c>
      <c r="F34" s="341"/>
      <c r="G34" s="342"/>
      <c r="H34" s="247"/>
      <c r="I34" s="268">
        <f>SUM(I35:I36)</f>
        <v>81390000</v>
      </c>
      <c r="J34" s="288"/>
    </row>
    <row r="35" spans="1:10">
      <c r="A35" s="328"/>
      <c r="B35" s="417"/>
      <c r="C35" s="417"/>
      <c r="D35" s="421"/>
      <c r="E35" s="185" t="s">
        <v>112</v>
      </c>
      <c r="F35" s="422" t="s">
        <v>196</v>
      </c>
      <c r="G35" s="422"/>
      <c r="H35" s="247" t="s">
        <v>114</v>
      </c>
      <c r="I35" s="268">
        <v>48414000</v>
      </c>
      <c r="J35" s="288" t="s">
        <v>22</v>
      </c>
    </row>
    <row r="36" spans="1:10">
      <c r="A36" s="328"/>
      <c r="B36" s="417"/>
      <c r="C36" s="417"/>
      <c r="D36" s="421"/>
      <c r="E36" s="185" t="s">
        <v>115</v>
      </c>
      <c r="F36" s="423" t="s">
        <v>197</v>
      </c>
      <c r="G36" s="423"/>
      <c r="H36" s="247" t="s">
        <v>114</v>
      </c>
      <c r="I36" s="268">
        <v>32976000</v>
      </c>
      <c r="J36" s="289" t="s">
        <v>22</v>
      </c>
    </row>
    <row r="37" spans="1:10">
      <c r="A37" s="328"/>
      <c r="B37" s="417"/>
      <c r="C37" s="417" t="s">
        <v>117</v>
      </c>
      <c r="D37" s="424">
        <f>I37</f>
        <v>18308400</v>
      </c>
      <c r="E37" s="185" t="s">
        <v>111</v>
      </c>
      <c r="F37" s="341"/>
      <c r="G37" s="342"/>
      <c r="H37" s="247"/>
      <c r="I37" s="268">
        <f>SUM(I38:I41)</f>
        <v>18308400</v>
      </c>
      <c r="J37" s="289"/>
    </row>
    <row r="38" spans="1:10">
      <c r="A38" s="328"/>
      <c r="B38" s="417"/>
      <c r="C38" s="417"/>
      <c r="D38" s="424"/>
      <c r="E38" s="185" t="s">
        <v>112</v>
      </c>
      <c r="F38" s="423" t="s">
        <v>118</v>
      </c>
      <c r="G38" s="423"/>
      <c r="H38" s="247" t="s">
        <v>114</v>
      </c>
      <c r="I38" s="268">
        <v>5305200</v>
      </c>
      <c r="J38" s="289" t="s">
        <v>22</v>
      </c>
    </row>
    <row r="39" spans="1:10">
      <c r="A39" s="328"/>
      <c r="B39" s="417"/>
      <c r="C39" s="417"/>
      <c r="D39" s="424"/>
      <c r="E39" s="185" t="s">
        <v>119</v>
      </c>
      <c r="F39" s="423" t="s">
        <v>198</v>
      </c>
      <c r="G39" s="423"/>
      <c r="H39" s="247" t="s">
        <v>114</v>
      </c>
      <c r="I39" s="268">
        <v>8203200</v>
      </c>
      <c r="J39" s="289" t="s">
        <v>22</v>
      </c>
    </row>
    <row r="40" spans="1:10">
      <c r="A40" s="328"/>
      <c r="B40" s="417"/>
      <c r="C40" s="417"/>
      <c r="D40" s="424"/>
      <c r="E40" s="185" t="s">
        <v>121</v>
      </c>
      <c r="F40" s="333" t="s">
        <v>122</v>
      </c>
      <c r="G40" s="333"/>
      <c r="H40" s="247" t="s">
        <v>89</v>
      </c>
      <c r="I40" s="269">
        <v>2400000</v>
      </c>
      <c r="J40" s="289" t="s">
        <v>22</v>
      </c>
    </row>
    <row r="41" spans="1:10">
      <c r="A41" s="328"/>
      <c r="B41" s="417"/>
      <c r="C41" s="417"/>
      <c r="D41" s="424"/>
      <c r="E41" s="185" t="s">
        <v>123</v>
      </c>
      <c r="F41" s="333" t="s">
        <v>124</v>
      </c>
      <c r="G41" s="333"/>
      <c r="H41" s="247" t="s">
        <v>89</v>
      </c>
      <c r="I41" s="269">
        <v>2400000</v>
      </c>
      <c r="J41" s="289" t="s">
        <v>22</v>
      </c>
    </row>
    <row r="42" spans="1:10">
      <c r="A42" s="328"/>
      <c r="B42" s="417"/>
      <c r="C42" s="247" t="s">
        <v>125</v>
      </c>
      <c r="D42" s="250">
        <f>I42</f>
        <v>8308110</v>
      </c>
      <c r="E42" s="185" t="s">
        <v>125</v>
      </c>
      <c r="F42" s="333" t="s">
        <v>199</v>
      </c>
      <c r="G42" s="333"/>
      <c r="H42" s="247" t="s">
        <v>114</v>
      </c>
      <c r="I42" s="269">
        <v>8308110</v>
      </c>
      <c r="J42" s="289" t="s">
        <v>22</v>
      </c>
    </row>
    <row r="43" spans="1:10">
      <c r="A43" s="328"/>
      <c r="B43" s="417"/>
      <c r="C43" s="330" t="s">
        <v>127</v>
      </c>
      <c r="D43" s="421">
        <f>I43</f>
        <v>9422490</v>
      </c>
      <c r="E43" s="185" t="s">
        <v>128</v>
      </c>
      <c r="F43" s="311"/>
      <c r="G43" s="312"/>
      <c r="H43" s="248"/>
      <c r="I43" s="268">
        <f>SUM(I44:I48)</f>
        <v>9422490</v>
      </c>
      <c r="J43" s="289"/>
    </row>
    <row r="44" spans="1:10">
      <c r="A44" s="328"/>
      <c r="B44" s="417"/>
      <c r="C44" s="330"/>
      <c r="D44" s="421"/>
      <c r="E44" s="185" t="s">
        <v>129</v>
      </c>
      <c r="F44" s="311"/>
      <c r="G44" s="312"/>
      <c r="H44" s="247"/>
      <c r="I44" s="269">
        <v>4378310</v>
      </c>
      <c r="J44" s="289" t="s">
        <v>22</v>
      </c>
    </row>
    <row r="45" spans="1:10">
      <c r="A45" s="328"/>
      <c r="B45" s="417"/>
      <c r="C45" s="330"/>
      <c r="D45" s="421"/>
      <c r="E45" s="185" t="s">
        <v>131</v>
      </c>
      <c r="F45" s="311"/>
      <c r="G45" s="312"/>
      <c r="H45" s="247"/>
      <c r="I45" s="269">
        <v>3142650</v>
      </c>
      <c r="J45" s="289" t="s">
        <v>22</v>
      </c>
    </row>
    <row r="46" spans="1:10">
      <c r="A46" s="328"/>
      <c r="B46" s="417"/>
      <c r="C46" s="330"/>
      <c r="D46" s="421"/>
      <c r="E46" s="185" t="s">
        <v>132</v>
      </c>
      <c r="F46" s="311"/>
      <c r="G46" s="312"/>
      <c r="H46" s="247"/>
      <c r="I46" s="269">
        <v>267340</v>
      </c>
      <c r="J46" s="289" t="s">
        <v>22</v>
      </c>
    </row>
    <row r="47" spans="1:10">
      <c r="A47" s="328"/>
      <c r="B47" s="417"/>
      <c r="C47" s="330"/>
      <c r="D47" s="421"/>
      <c r="E47" s="185" t="s">
        <v>133</v>
      </c>
      <c r="F47" s="311"/>
      <c r="G47" s="312"/>
      <c r="H47" s="247"/>
      <c r="I47" s="268">
        <v>875590</v>
      </c>
      <c r="J47" s="289" t="s">
        <v>22</v>
      </c>
    </row>
    <row r="48" spans="1:10">
      <c r="A48" s="328"/>
      <c r="B48" s="417"/>
      <c r="C48" s="330"/>
      <c r="D48" s="421"/>
      <c r="E48" s="185" t="s">
        <v>134</v>
      </c>
      <c r="F48" s="311"/>
      <c r="G48" s="312"/>
      <c r="H48" s="247"/>
      <c r="I48" s="268">
        <v>758600</v>
      </c>
      <c r="J48" s="289" t="s">
        <v>22</v>
      </c>
    </row>
    <row r="49" spans="1:12">
      <c r="A49" s="328"/>
      <c r="B49" s="417"/>
      <c r="C49" s="417" t="s">
        <v>135</v>
      </c>
      <c r="D49" s="425">
        <f>I49</f>
        <v>520000</v>
      </c>
      <c r="E49" s="185" t="s">
        <v>128</v>
      </c>
      <c r="F49" s="333"/>
      <c r="G49" s="333"/>
      <c r="H49" s="247"/>
      <c r="I49" s="268">
        <f>I50</f>
        <v>520000</v>
      </c>
      <c r="J49" s="289"/>
    </row>
    <row r="50" spans="1:12">
      <c r="A50" s="328"/>
      <c r="B50" s="417"/>
      <c r="C50" s="417"/>
      <c r="D50" s="425"/>
      <c r="E50" s="187" t="s">
        <v>136</v>
      </c>
      <c r="F50" s="358" t="s">
        <v>236</v>
      </c>
      <c r="G50" s="358"/>
      <c r="H50" s="109" t="s">
        <v>114</v>
      </c>
      <c r="I50" s="268">
        <v>520000</v>
      </c>
      <c r="J50" s="289" t="s">
        <v>22</v>
      </c>
    </row>
    <row r="51" spans="1:12" ht="17.25" thickBot="1">
      <c r="A51" s="329"/>
      <c r="B51" s="420"/>
      <c r="C51" s="110" t="s">
        <v>138</v>
      </c>
      <c r="D51" s="111">
        <f>I51</f>
        <v>5760000</v>
      </c>
      <c r="E51" s="188" t="s">
        <v>139</v>
      </c>
      <c r="F51" s="431" t="s">
        <v>200</v>
      </c>
      <c r="G51" s="431"/>
      <c r="H51" s="113" t="s">
        <v>114</v>
      </c>
      <c r="I51" s="270">
        <v>5760000</v>
      </c>
      <c r="J51" s="290" t="s">
        <v>238</v>
      </c>
    </row>
    <row r="52" spans="1:12" ht="17.25" thickBot="1">
      <c r="A52" s="48" t="s">
        <v>75</v>
      </c>
      <c r="B52" s="244" t="s">
        <v>76</v>
      </c>
      <c r="C52" s="244" t="s">
        <v>77</v>
      </c>
      <c r="D52" s="49" t="s">
        <v>193</v>
      </c>
      <c r="E52" s="382" t="s">
        <v>79</v>
      </c>
      <c r="F52" s="382"/>
      <c r="G52" s="382"/>
      <c r="H52" s="382"/>
      <c r="I52" s="383"/>
      <c r="J52" s="283" t="s">
        <v>237</v>
      </c>
    </row>
    <row r="53" spans="1:12">
      <c r="A53" s="432" t="s">
        <v>141</v>
      </c>
      <c r="B53" s="433" t="s">
        <v>142</v>
      </c>
      <c r="C53" s="249" t="s">
        <v>143</v>
      </c>
      <c r="D53" s="189">
        <f>D54+D55</f>
        <v>600000</v>
      </c>
      <c r="E53" s="184"/>
      <c r="F53" s="434"/>
      <c r="G53" s="435"/>
      <c r="H53" s="249"/>
      <c r="I53" s="271"/>
      <c r="J53" s="287"/>
    </row>
    <row r="54" spans="1:12" ht="22.5">
      <c r="A54" s="328"/>
      <c r="B54" s="417"/>
      <c r="C54" s="247" t="s">
        <v>144</v>
      </c>
      <c r="D54" s="117">
        <f>I54</f>
        <v>120000</v>
      </c>
      <c r="E54" s="185" t="s">
        <v>142</v>
      </c>
      <c r="F54" s="333" t="s">
        <v>217</v>
      </c>
      <c r="G54" s="333"/>
      <c r="H54" s="109" t="s">
        <v>130</v>
      </c>
      <c r="I54" s="269">
        <v>120000</v>
      </c>
      <c r="J54" s="291" t="s">
        <v>239</v>
      </c>
      <c r="K54" s="202"/>
      <c r="L54" s="202"/>
    </row>
    <row r="55" spans="1:12" ht="22.5">
      <c r="A55" s="328"/>
      <c r="B55" s="417"/>
      <c r="C55" s="190" t="s">
        <v>145</v>
      </c>
      <c r="D55" s="117">
        <f>I55</f>
        <v>480000</v>
      </c>
      <c r="E55" s="185" t="s">
        <v>146</v>
      </c>
      <c r="F55" s="333" t="s">
        <v>202</v>
      </c>
      <c r="G55" s="333"/>
      <c r="H55" s="109" t="s">
        <v>130</v>
      </c>
      <c r="I55" s="269">
        <v>480000</v>
      </c>
      <c r="J55" s="291" t="s">
        <v>240</v>
      </c>
    </row>
    <row r="56" spans="1:12">
      <c r="A56" s="328"/>
      <c r="B56" s="417" t="s">
        <v>147</v>
      </c>
      <c r="C56" s="247" t="s">
        <v>148</v>
      </c>
      <c r="D56" s="118">
        <f>SUM(D57:D63)</f>
        <v>19070000</v>
      </c>
      <c r="E56" s="185"/>
      <c r="F56" s="311"/>
      <c r="G56" s="312"/>
      <c r="H56" s="248"/>
      <c r="I56" s="268"/>
      <c r="J56" s="288"/>
    </row>
    <row r="57" spans="1:12">
      <c r="A57" s="328"/>
      <c r="B57" s="417"/>
      <c r="C57" s="247" t="s">
        <v>149</v>
      </c>
      <c r="D57" s="250">
        <f t="shared" ref="D57:D63" si="1">I57</f>
        <v>240000</v>
      </c>
      <c r="E57" s="185" t="s">
        <v>150</v>
      </c>
      <c r="F57" s="333" t="s">
        <v>201</v>
      </c>
      <c r="G57" s="333"/>
      <c r="H57" s="247" t="s">
        <v>130</v>
      </c>
      <c r="I57" s="269">
        <v>240000</v>
      </c>
      <c r="J57" s="288" t="s">
        <v>22</v>
      </c>
    </row>
    <row r="58" spans="1:12" ht="22.5">
      <c r="A58" s="328"/>
      <c r="B58" s="417"/>
      <c r="C58" s="245" t="s">
        <v>151</v>
      </c>
      <c r="D58" s="250">
        <f t="shared" si="1"/>
        <v>2400000</v>
      </c>
      <c r="E58" s="185" t="s">
        <v>152</v>
      </c>
      <c r="F58" s="333" t="s">
        <v>124</v>
      </c>
      <c r="G58" s="333"/>
      <c r="H58" s="247" t="s">
        <v>130</v>
      </c>
      <c r="I58" s="269">
        <v>2400000</v>
      </c>
      <c r="J58" s="291" t="s">
        <v>241</v>
      </c>
    </row>
    <row r="59" spans="1:12" ht="45" customHeight="1">
      <c r="A59" s="328"/>
      <c r="B59" s="417"/>
      <c r="C59" s="247" t="s">
        <v>153</v>
      </c>
      <c r="D59" s="250">
        <f t="shared" si="1"/>
        <v>4200000</v>
      </c>
      <c r="E59" s="185" t="s">
        <v>153</v>
      </c>
      <c r="F59" s="333" t="s">
        <v>231</v>
      </c>
      <c r="G59" s="333"/>
      <c r="H59" s="247" t="s">
        <v>130</v>
      </c>
      <c r="I59" s="269">
        <v>4200000</v>
      </c>
      <c r="J59" s="291" t="s">
        <v>243</v>
      </c>
    </row>
    <row r="60" spans="1:12">
      <c r="A60" s="328"/>
      <c r="B60" s="417"/>
      <c r="C60" s="247" t="s">
        <v>155</v>
      </c>
      <c r="D60" s="250">
        <f t="shared" si="1"/>
        <v>1200000</v>
      </c>
      <c r="E60" s="191" t="s">
        <v>156</v>
      </c>
      <c r="F60" s="333"/>
      <c r="G60" s="333"/>
      <c r="H60" s="247"/>
      <c r="I60" s="269">
        <v>1200000</v>
      </c>
      <c r="J60" s="288" t="s">
        <v>22</v>
      </c>
    </row>
    <row r="61" spans="1:12">
      <c r="A61" s="328"/>
      <c r="B61" s="417"/>
      <c r="C61" s="247" t="s">
        <v>157</v>
      </c>
      <c r="D61" s="126">
        <f t="shared" si="1"/>
        <v>50000</v>
      </c>
      <c r="E61" s="191" t="s">
        <v>49</v>
      </c>
      <c r="F61" s="311"/>
      <c r="G61" s="312"/>
      <c r="H61" s="247"/>
      <c r="I61" s="269">
        <v>50000</v>
      </c>
      <c r="J61" s="288" t="s">
        <v>22</v>
      </c>
    </row>
    <row r="62" spans="1:12">
      <c r="A62" s="328"/>
      <c r="B62" s="417"/>
      <c r="C62" s="247" t="s">
        <v>158</v>
      </c>
      <c r="D62" s="126">
        <f t="shared" si="1"/>
        <v>180000</v>
      </c>
      <c r="E62" s="185" t="s">
        <v>158</v>
      </c>
      <c r="F62" s="333" t="s">
        <v>159</v>
      </c>
      <c r="G62" s="333"/>
      <c r="H62" s="247" t="s">
        <v>130</v>
      </c>
      <c r="I62" s="269">
        <v>180000</v>
      </c>
      <c r="J62" s="288" t="s">
        <v>22</v>
      </c>
    </row>
    <row r="63" spans="1:12">
      <c r="A63" s="328"/>
      <c r="B63" s="417"/>
      <c r="C63" s="247" t="s">
        <v>160</v>
      </c>
      <c r="D63" s="126">
        <f t="shared" si="1"/>
        <v>10800000</v>
      </c>
      <c r="E63" s="185" t="s">
        <v>161</v>
      </c>
      <c r="F63" s="333" t="s">
        <v>195</v>
      </c>
      <c r="G63" s="333"/>
      <c r="H63" s="247" t="s">
        <v>130</v>
      </c>
      <c r="I63" s="269">
        <v>10800000</v>
      </c>
      <c r="J63" s="291" t="s">
        <v>24</v>
      </c>
    </row>
    <row r="64" spans="1:12">
      <c r="A64" s="328" t="s">
        <v>162</v>
      </c>
      <c r="B64" s="417" t="s">
        <v>81</v>
      </c>
      <c r="C64" s="417"/>
      <c r="D64" s="94">
        <f>SUM(D65:D66)</f>
        <v>1200000</v>
      </c>
      <c r="E64" s="185"/>
      <c r="F64" s="437"/>
      <c r="G64" s="438"/>
      <c r="H64" s="247"/>
      <c r="I64" s="269"/>
      <c r="J64" s="288"/>
    </row>
    <row r="65" spans="1:10">
      <c r="A65" s="328"/>
      <c r="B65" s="417" t="s">
        <v>163</v>
      </c>
      <c r="C65" s="247" t="s">
        <v>164</v>
      </c>
      <c r="D65" s="250">
        <f t="shared" ref="D65:D66" si="2">I65</f>
        <v>1000000</v>
      </c>
      <c r="E65" s="185" t="s">
        <v>164</v>
      </c>
      <c r="F65" s="436" t="s">
        <v>244</v>
      </c>
      <c r="G65" s="436"/>
      <c r="H65" s="247" t="s">
        <v>130</v>
      </c>
      <c r="I65" s="269">
        <v>1000000</v>
      </c>
      <c r="J65" s="288" t="s">
        <v>238</v>
      </c>
    </row>
    <row r="66" spans="1:10">
      <c r="A66" s="328"/>
      <c r="B66" s="417"/>
      <c r="C66" s="247" t="s">
        <v>165</v>
      </c>
      <c r="D66" s="250">
        <f t="shared" si="2"/>
        <v>200000</v>
      </c>
      <c r="E66" s="185" t="s">
        <v>166</v>
      </c>
      <c r="F66" s="437"/>
      <c r="G66" s="438"/>
      <c r="H66" s="247"/>
      <c r="I66" s="269">
        <v>200000</v>
      </c>
      <c r="J66" s="288" t="s">
        <v>22</v>
      </c>
    </row>
    <row r="67" spans="1:10">
      <c r="A67" s="346" t="s">
        <v>167</v>
      </c>
      <c r="B67" s="247" t="s">
        <v>81</v>
      </c>
      <c r="C67" s="247"/>
      <c r="D67" s="94">
        <f>D68+D72</f>
        <v>24225000</v>
      </c>
      <c r="E67" s="185"/>
      <c r="F67" s="341"/>
      <c r="G67" s="342"/>
      <c r="H67" s="247"/>
      <c r="I67" s="262"/>
      <c r="J67" s="288"/>
    </row>
    <row r="68" spans="1:10">
      <c r="A68" s="346"/>
      <c r="B68" s="330" t="s">
        <v>147</v>
      </c>
      <c r="C68" s="247" t="s">
        <v>143</v>
      </c>
      <c r="D68" s="94">
        <f>SUM(D69:D71)</f>
        <v>13380800</v>
      </c>
      <c r="E68" s="185"/>
      <c r="F68" s="437"/>
      <c r="G68" s="438"/>
      <c r="H68" s="247"/>
      <c r="I68" s="269"/>
      <c r="J68" s="288"/>
    </row>
    <row r="69" spans="1:10">
      <c r="A69" s="346"/>
      <c r="B69" s="330"/>
      <c r="C69" s="130" t="s">
        <v>168</v>
      </c>
      <c r="D69" s="251">
        <f>I69</f>
        <v>11980800</v>
      </c>
      <c r="E69" s="186" t="s">
        <v>169</v>
      </c>
      <c r="F69" s="436" t="s">
        <v>207</v>
      </c>
      <c r="G69" s="436"/>
      <c r="H69" s="247" t="s">
        <v>130</v>
      </c>
      <c r="I69" s="262">
        <v>11980800</v>
      </c>
      <c r="J69" s="288" t="s">
        <v>238</v>
      </c>
    </row>
    <row r="70" spans="1:10" ht="32.25" customHeight="1">
      <c r="A70" s="346"/>
      <c r="B70" s="330"/>
      <c r="C70" s="130" t="s">
        <v>170</v>
      </c>
      <c r="D70" s="251">
        <f>I70</f>
        <v>1300000</v>
      </c>
      <c r="E70" s="186" t="s">
        <v>171</v>
      </c>
      <c r="F70" s="333" t="s">
        <v>172</v>
      </c>
      <c r="G70" s="436"/>
      <c r="H70" s="247" t="s">
        <v>130</v>
      </c>
      <c r="I70" s="262">
        <v>1300000</v>
      </c>
      <c r="J70" s="288" t="s">
        <v>238</v>
      </c>
    </row>
    <row r="71" spans="1:10">
      <c r="A71" s="346"/>
      <c r="B71" s="330"/>
      <c r="C71" s="130" t="s">
        <v>173</v>
      </c>
      <c r="D71" s="251">
        <f>I71</f>
        <v>100000</v>
      </c>
      <c r="E71" s="185" t="s">
        <v>174</v>
      </c>
      <c r="F71" s="436"/>
      <c r="G71" s="436"/>
      <c r="H71" s="247"/>
      <c r="I71" s="269">
        <v>100000</v>
      </c>
      <c r="J71" s="288" t="s">
        <v>238</v>
      </c>
    </row>
    <row r="72" spans="1:10">
      <c r="A72" s="346"/>
      <c r="B72" s="330" t="s">
        <v>175</v>
      </c>
      <c r="C72" s="130" t="s">
        <v>176</v>
      </c>
      <c r="D72" s="118">
        <f>SUM(D73:D75)</f>
        <v>10844200</v>
      </c>
      <c r="E72" s="192"/>
      <c r="F72" s="311"/>
      <c r="G72" s="312"/>
      <c r="H72" s="247"/>
      <c r="I72" s="272"/>
      <c r="J72" s="288"/>
    </row>
    <row r="73" spans="1:10" ht="22.5">
      <c r="A73" s="346"/>
      <c r="B73" s="330"/>
      <c r="C73" s="130" t="s">
        <v>177</v>
      </c>
      <c r="D73" s="253">
        <f>I73</f>
        <v>10640000</v>
      </c>
      <c r="E73" s="349" t="s">
        <v>178</v>
      </c>
      <c r="F73" s="350"/>
      <c r="G73" s="412"/>
      <c r="H73" s="247"/>
      <c r="I73" s="272">
        <v>10640000</v>
      </c>
      <c r="J73" s="291" t="s">
        <v>242</v>
      </c>
    </row>
    <row r="74" spans="1:10">
      <c r="A74" s="346"/>
      <c r="B74" s="330"/>
      <c r="C74" s="130" t="s">
        <v>179</v>
      </c>
      <c r="D74" s="253">
        <f>I74</f>
        <v>100000</v>
      </c>
      <c r="E74" s="192" t="s">
        <v>179</v>
      </c>
      <c r="F74" s="311"/>
      <c r="G74" s="312"/>
      <c r="H74" s="247"/>
      <c r="I74" s="272">
        <v>100000</v>
      </c>
      <c r="J74" s="288" t="s">
        <v>22</v>
      </c>
    </row>
    <row r="75" spans="1:10" ht="17.25" thickBot="1">
      <c r="A75" s="347"/>
      <c r="B75" s="348"/>
      <c r="C75" s="135" t="s">
        <v>180</v>
      </c>
      <c r="D75" s="136">
        <f>I75</f>
        <v>104200</v>
      </c>
      <c r="E75" s="193" t="s">
        <v>180</v>
      </c>
      <c r="F75" s="331"/>
      <c r="G75" s="332"/>
      <c r="H75" s="252"/>
      <c r="I75" s="273">
        <v>104200</v>
      </c>
      <c r="J75" s="292" t="s">
        <v>22</v>
      </c>
    </row>
    <row r="76" spans="1:10" ht="17.25" thickBot="1">
      <c r="A76" s="48" t="s">
        <v>75</v>
      </c>
      <c r="B76" s="244" t="s">
        <v>76</v>
      </c>
      <c r="C76" s="244" t="s">
        <v>77</v>
      </c>
      <c r="D76" s="49" t="s">
        <v>193</v>
      </c>
      <c r="E76" s="382" t="s">
        <v>79</v>
      </c>
      <c r="F76" s="382"/>
      <c r="G76" s="382"/>
      <c r="H76" s="382"/>
      <c r="I76" s="383"/>
      <c r="J76" s="283" t="s">
        <v>237</v>
      </c>
    </row>
    <row r="77" spans="1:10">
      <c r="A77" s="415" t="s">
        <v>181</v>
      </c>
      <c r="B77" s="439" t="s">
        <v>182</v>
      </c>
      <c r="C77" s="439"/>
      <c r="D77" s="194">
        <f>SUM(D78:D79)</f>
        <v>1450000</v>
      </c>
      <c r="E77" s="195"/>
      <c r="F77" s="413"/>
      <c r="G77" s="414"/>
      <c r="H77" s="249"/>
      <c r="I77" s="274"/>
      <c r="J77" s="287"/>
    </row>
    <row r="78" spans="1:10">
      <c r="A78" s="346"/>
      <c r="B78" s="330" t="s">
        <v>181</v>
      </c>
      <c r="C78" s="130" t="s">
        <v>181</v>
      </c>
      <c r="D78" s="253">
        <f>I78</f>
        <v>10000</v>
      </c>
      <c r="E78" s="196" t="s">
        <v>181</v>
      </c>
      <c r="F78" s="311"/>
      <c r="G78" s="312"/>
      <c r="H78" s="247"/>
      <c r="I78" s="235">
        <v>10000</v>
      </c>
      <c r="J78" s="288" t="s">
        <v>6</v>
      </c>
    </row>
    <row r="79" spans="1:10">
      <c r="A79" s="346"/>
      <c r="B79" s="330"/>
      <c r="C79" s="130" t="s">
        <v>104</v>
      </c>
      <c r="D79" s="253">
        <f>I79</f>
        <v>1440000</v>
      </c>
      <c r="E79" s="196" t="s">
        <v>183</v>
      </c>
      <c r="F79" s="333" t="s">
        <v>97</v>
      </c>
      <c r="G79" s="333"/>
      <c r="H79" s="247" t="s">
        <v>130</v>
      </c>
      <c r="I79" s="235">
        <v>1440000</v>
      </c>
      <c r="J79" s="288" t="s">
        <v>62</v>
      </c>
    </row>
    <row r="80" spans="1:10">
      <c r="A80" s="328" t="s">
        <v>184</v>
      </c>
      <c r="B80" s="330" t="s">
        <v>81</v>
      </c>
      <c r="C80" s="330"/>
      <c r="D80" s="94">
        <f>D81</f>
        <v>3500000</v>
      </c>
      <c r="E80" s="185"/>
      <c r="F80" s="311"/>
      <c r="G80" s="312"/>
      <c r="H80" s="247"/>
      <c r="I80" s="235"/>
      <c r="J80" s="288"/>
    </row>
    <row r="81" spans="1:10">
      <c r="A81" s="328"/>
      <c r="B81" s="245" t="s">
        <v>185</v>
      </c>
      <c r="C81" s="152" t="s">
        <v>184</v>
      </c>
      <c r="D81" s="197">
        <f>I81</f>
        <v>3500000</v>
      </c>
      <c r="E81" s="191" t="s">
        <v>184</v>
      </c>
      <c r="F81" s="311"/>
      <c r="G81" s="312"/>
      <c r="H81" s="247"/>
      <c r="I81" s="236">
        <v>3500000</v>
      </c>
      <c r="J81" s="291" t="s">
        <v>245</v>
      </c>
    </row>
    <row r="82" spans="1:10">
      <c r="A82" s="328" t="s">
        <v>7</v>
      </c>
      <c r="B82" s="330" t="s">
        <v>81</v>
      </c>
      <c r="C82" s="330"/>
      <c r="D82" s="94">
        <f>D83</f>
        <v>5359291</v>
      </c>
      <c r="E82" s="185"/>
      <c r="F82" s="311"/>
      <c r="G82" s="312"/>
      <c r="H82" s="247"/>
      <c r="I82" s="235"/>
      <c r="J82" s="285"/>
    </row>
    <row r="83" spans="1:10" ht="17.25" thickBot="1">
      <c r="A83" s="329"/>
      <c r="B83" s="246" t="s">
        <v>224</v>
      </c>
      <c r="C83" s="259" t="s">
        <v>41</v>
      </c>
      <c r="D83" s="260">
        <f>I83</f>
        <v>5359291</v>
      </c>
      <c r="E83" s="232" t="s">
        <v>229</v>
      </c>
      <c r="F83" s="403"/>
      <c r="G83" s="403"/>
      <c r="H83" s="252"/>
      <c r="I83" s="238">
        <v>5359291</v>
      </c>
      <c r="J83" s="286"/>
    </row>
  </sheetData>
  <mergeCells count="129">
    <mergeCell ref="A82:A83"/>
    <mergeCell ref="B82:C82"/>
    <mergeCell ref="E76:I76"/>
    <mergeCell ref="A77:A79"/>
    <mergeCell ref="B77:C77"/>
    <mergeCell ref="B78:B79"/>
    <mergeCell ref="F79:G79"/>
    <mergeCell ref="A80:A81"/>
    <mergeCell ref="B80:C80"/>
    <mergeCell ref="F80:G80"/>
    <mergeCell ref="F81:G81"/>
    <mergeCell ref="F82:G82"/>
    <mergeCell ref="A64:A66"/>
    <mergeCell ref="B64:C64"/>
    <mergeCell ref="B65:B66"/>
    <mergeCell ref="F65:G65"/>
    <mergeCell ref="A67:A75"/>
    <mergeCell ref="B68:B71"/>
    <mergeCell ref="F69:G69"/>
    <mergeCell ref="F70:G70"/>
    <mergeCell ref="F71:G71"/>
    <mergeCell ref="B72:B75"/>
    <mergeCell ref="F64:G64"/>
    <mergeCell ref="F66:G66"/>
    <mergeCell ref="F67:G67"/>
    <mergeCell ref="F68:G68"/>
    <mergeCell ref="F72:G72"/>
    <mergeCell ref="F48:G48"/>
    <mergeCell ref="F47:G47"/>
    <mergeCell ref="F46:G46"/>
    <mergeCell ref="F45:G45"/>
    <mergeCell ref="F44:G44"/>
    <mergeCell ref="F43:G43"/>
    <mergeCell ref="F51:G51"/>
    <mergeCell ref="E52:I52"/>
    <mergeCell ref="A53:A63"/>
    <mergeCell ref="B53:B55"/>
    <mergeCell ref="F54:G54"/>
    <mergeCell ref="F55:G55"/>
    <mergeCell ref="B56:B63"/>
    <mergeCell ref="F57:G57"/>
    <mergeCell ref="F58:G58"/>
    <mergeCell ref="F59:G59"/>
    <mergeCell ref="F60:G60"/>
    <mergeCell ref="F62:G62"/>
    <mergeCell ref="F63:G63"/>
    <mergeCell ref="F53:G53"/>
    <mergeCell ref="F56:G56"/>
    <mergeCell ref="F61:G61"/>
    <mergeCell ref="B11:C11"/>
    <mergeCell ref="F12:G12"/>
    <mergeCell ref="A17:A20"/>
    <mergeCell ref="B17:C17"/>
    <mergeCell ref="B19:B20"/>
    <mergeCell ref="F20:G20"/>
    <mergeCell ref="A21:A28"/>
    <mergeCell ref="B21:C21"/>
    <mergeCell ref="B22:B28"/>
    <mergeCell ref="C22:C28"/>
    <mergeCell ref="D22:D28"/>
    <mergeCell ref="F27:G27"/>
    <mergeCell ref="F26:G26"/>
    <mergeCell ref="F25:G25"/>
    <mergeCell ref="F24:G24"/>
    <mergeCell ref="F23:G23"/>
    <mergeCell ref="F21:G21"/>
    <mergeCell ref="F22:G22"/>
    <mergeCell ref="F13:G13"/>
    <mergeCell ref="A11:A13"/>
    <mergeCell ref="B12:B13"/>
    <mergeCell ref="B14:C14"/>
    <mergeCell ref="B15:B16"/>
    <mergeCell ref="E3:I3"/>
    <mergeCell ref="A4:C4"/>
    <mergeCell ref="A5:A8"/>
    <mergeCell ref="B5:C5"/>
    <mergeCell ref="B6:B8"/>
    <mergeCell ref="F6:G6"/>
    <mergeCell ref="A9:A10"/>
    <mergeCell ref="B9:C9"/>
    <mergeCell ref="F10:G10"/>
    <mergeCell ref="E29:I29"/>
    <mergeCell ref="E30:I30"/>
    <mergeCell ref="A31:C31"/>
    <mergeCell ref="A32:A51"/>
    <mergeCell ref="B32:C32"/>
    <mergeCell ref="E32:I32"/>
    <mergeCell ref="B33:B51"/>
    <mergeCell ref="C34:C36"/>
    <mergeCell ref="D34:D36"/>
    <mergeCell ref="F35:G35"/>
    <mergeCell ref="F36:G36"/>
    <mergeCell ref="C37:C41"/>
    <mergeCell ref="D37:D41"/>
    <mergeCell ref="F38:G38"/>
    <mergeCell ref="F39:G39"/>
    <mergeCell ref="F40:G40"/>
    <mergeCell ref="F41:G41"/>
    <mergeCell ref="F42:G42"/>
    <mergeCell ref="C43:C48"/>
    <mergeCell ref="D43:D48"/>
    <mergeCell ref="C49:C50"/>
    <mergeCell ref="D49:D50"/>
    <mergeCell ref="F49:G49"/>
    <mergeCell ref="F50:G50"/>
    <mergeCell ref="A1:I1"/>
    <mergeCell ref="F4:G4"/>
    <mergeCell ref="F83:G83"/>
    <mergeCell ref="F11:G11"/>
    <mergeCell ref="F9:G9"/>
    <mergeCell ref="F8:G8"/>
    <mergeCell ref="F7:G7"/>
    <mergeCell ref="F5:G5"/>
    <mergeCell ref="F19:G19"/>
    <mergeCell ref="F16:G16"/>
    <mergeCell ref="F17:G17"/>
    <mergeCell ref="F15:G15"/>
    <mergeCell ref="F14:G14"/>
    <mergeCell ref="F37:G37"/>
    <mergeCell ref="F34:G34"/>
    <mergeCell ref="F33:G33"/>
    <mergeCell ref="F31:G31"/>
    <mergeCell ref="F28:G28"/>
    <mergeCell ref="E73:G73"/>
    <mergeCell ref="F74:G74"/>
    <mergeCell ref="F75:G75"/>
    <mergeCell ref="F77:G77"/>
    <mergeCell ref="F78:G78"/>
    <mergeCell ref="A14:A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  <rowBreaks count="3" manualBreakCount="3">
    <brk id="28" max="16383" man="1"/>
    <brk id="51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2018 추경</vt:lpstr>
      <vt:lpstr>2018 추경세부예산서</vt:lpstr>
      <vt:lpstr>2019년예산</vt:lpstr>
      <vt:lpstr>2019 세부예산서</vt:lpstr>
      <vt:lpstr>'2018 추경'!Print_Area</vt:lpstr>
      <vt:lpstr>'2018 추경세부예산서'!Print_Area</vt:lpstr>
      <vt:lpstr>'2019 세부예산서'!Print_Area</vt:lpstr>
      <vt:lpstr>'2019년예산'!Print_Area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Anonymous8</dc:creator>
  <cp:lastModifiedBy>소담</cp:lastModifiedBy>
  <cp:lastPrinted>2019-01-11T11:50:59Z</cp:lastPrinted>
  <dcterms:created xsi:type="dcterms:W3CDTF">2013-12-12T01:42:20Z</dcterms:created>
  <dcterms:modified xsi:type="dcterms:W3CDTF">2019-01-11T11:51:18Z</dcterms:modified>
</cp:coreProperties>
</file>